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Instructions" sheetId="1" state="visible" r:id="rId3"/>
    <sheet name="Plan" sheetId="2" state="visible" r:id="rId4"/>
    <sheet name="Production Need" sheetId="3" state="visible" r:id="rId5"/>
    <sheet name="Lists" sheetId="4" state="visible" r:id="rId6"/>
    <sheet name="Scenario Comparison" sheetId="5" state="visible" r:id="rId7"/>
    <sheet name="Mandatory Crusher" sheetId="6" state="visible" r:id="rId8"/>
    <sheet name="Floating Crusher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<sst xmlns="http://schemas.openxmlformats.org/spreadsheetml/2006/main" count="398" uniqueCount="167">
  <si>
    <t xml:space="preserve">PWP 14-Day Plan — Official Import Template</t>
  </si>
  <si>
    <t xml:space="preserve">Section</t>
  </si>
  <si>
    <t xml:space="preserve">Rule</t>
  </si>
  <si>
    <t xml:space="preserve">What to do</t>
  </si>
  <si>
    <t xml:space="preserve">Plan sheet</t>
  </si>
  <si>
    <t xml:space="preserve">Keep exactly seven columns: Line ID, Machine Name, Sequence, Status, Product, Duration, Workers/Day.</t>
  </si>
  <si>
    <t xml:space="preserve">Enter the production line ID and its machine name for every period.</t>
  </si>
  <si>
    <t xml:space="preserve">Crusher L-13</t>
  </si>
  <si>
    <t xml:space="preserve">Do not add Crusher rows to Plan. L-13 remains in Lists as machine metadata.</t>
  </si>
  <si>
    <t xml:space="preserve">Control Crusher from the Mandatory / Floating switch in the web app.</t>
  </si>
  <si>
    <t xml:space="preserve">Floating mode — default</t>
  </si>
  <si>
    <t xml:space="preserve">Production has priority. Crusher uses only actual surplus and never creates an Agency request or prevents a release.</t>
  </si>
  <si>
    <t xml:space="preserve">Use for normal operation.</t>
  </si>
  <si>
    <t xml:space="preserve">Mandatory mode — exception</t>
  </si>
  <si>
    <t xml:space="preserve">At least two Crusher workers are reserved daily. The mode may request or retain Agency workers.</t>
  </si>
  <si>
    <t xml:space="preserve">Use only when Crusher work is operationally important.</t>
  </si>
  <si>
    <t xml:space="preserve">Mode period</t>
  </si>
  <si>
    <t xml:space="preserve">The current switch applies to the complete 14-day plan.</t>
  </si>
  <si>
    <t xml:space="preserve">Select the mode before Redistribute / Save / Publish.</t>
  </si>
  <si>
    <t xml:space="preserve">Sequence</t>
  </si>
  <si>
    <t xml:space="preserve">Start at 1 for each production line, with no gaps or duplicates.</t>
  </si>
  <si>
    <t xml:space="preserve">Use 1, 2, 3... independently for each Line ID.</t>
  </si>
  <si>
    <t xml:space="preserve">Status</t>
  </si>
  <si>
    <t xml:space="preserve">RUN or STOPPED only.</t>
  </si>
  <si>
    <t xml:space="preserve">RUN requires Product; STOPPED requires Workers/Day = 0.</t>
  </si>
  <si>
    <t xml:space="preserve">Duration</t>
  </si>
  <si>
    <t xml:space="preserve">Whole number from 1 to 14; total per machine cannot exceed 14 days.</t>
  </si>
  <si>
    <t xml:space="preserve">Complete all 14 days or finish missing days in the app.</t>
  </si>
  <si>
    <t xml:space="preserve">New machines</t>
  </si>
  <si>
    <t xml:space="preserve">Line ID must match Lists; Machine Name is included to make the plan clear to the Production Manager.</t>
  </si>
  <si>
    <t xml:space="preserve">Add any new line and its machine data in Machines &amp; Settings before import.</t>
  </si>
  <si>
    <t xml:space="preserve">Import scope</t>
  </si>
  <si>
    <t xml:space="preserve">Import updates Draft Plan only. It never publishes automatically.</t>
  </si>
  <si>
    <t xml:space="preserve">Review preview, choose Update or Replace, then press Save.</t>
  </si>
  <si>
    <t xml:space="preserve">Publish</t>
  </si>
  <si>
    <t xml:space="preserve">Redistribute recalculates Agency actions after manual changes.</t>
  </si>
  <si>
    <t xml:space="preserve">Redistribute, review actions, then Publish for HR.</t>
  </si>
  <si>
    <t xml:space="preserve">Notice period</t>
  </si>
  <si>
    <t xml:space="preserve">The example uses three days for both request and release.</t>
  </si>
  <si>
    <t xml:space="preserve">Notice on day 1 becomes effective on day 4.</t>
  </si>
  <si>
    <t xml:space="preserve">Last three days</t>
  </si>
  <si>
    <t xml:space="preserve">No release is recommended when the following plan is unknown.</t>
  </si>
  <si>
    <t xml:space="preserve">Keep the configured protection rule in the app.</t>
  </si>
  <si>
    <t xml:space="preserve">Line ID</t>
  </si>
  <si>
    <t xml:space="preserve">Machine Name</t>
  </si>
  <si>
    <t xml:space="preserve">Product</t>
  </si>
  <si>
    <t xml:space="preserve">Workers/Day</t>
  </si>
  <si>
    <t xml:space="preserve">L-01</t>
  </si>
  <si>
    <t xml:space="preserve">Kabra 90</t>
  </si>
  <si>
    <t xml:space="preserve">RUN</t>
  </si>
  <si>
    <t xml:space="preserve">HDPE 200 mm Pipe</t>
  </si>
  <si>
    <t xml:space="preserve">HDPE 250 mm Pipe</t>
  </si>
  <si>
    <t xml:space="preserve">STOPPED</t>
  </si>
  <si>
    <t xml:space="preserve">Stopped</t>
  </si>
  <si>
    <t xml:space="preserve">HDPE 315 mm Pipe</t>
  </si>
  <si>
    <t xml:space="preserve">HDPE 400 mm Pipe</t>
  </si>
  <si>
    <t xml:space="preserve">L-02</t>
  </si>
  <si>
    <t xml:space="preserve">Beier 2</t>
  </si>
  <si>
    <t xml:space="preserve">PPR 20 mm Pipe</t>
  </si>
  <si>
    <t xml:space="preserve">PPR 25 mm Pipe</t>
  </si>
  <si>
    <t xml:space="preserve">PPR 32 mm Pipe</t>
  </si>
  <si>
    <t xml:space="preserve">PPR 40 mm Pipe</t>
  </si>
  <si>
    <t xml:space="preserve">L-03</t>
  </si>
  <si>
    <t xml:space="preserve">Wend 2</t>
  </si>
  <si>
    <t xml:space="preserve">HDPE 110 mm Pipe</t>
  </si>
  <si>
    <t xml:space="preserve">HDPE 160 mm Pipe</t>
  </si>
  <si>
    <t xml:space="preserve">L-04</t>
  </si>
  <si>
    <t xml:space="preserve">Wend 1</t>
  </si>
  <si>
    <t xml:space="preserve">HDPE Corrugated 200</t>
  </si>
  <si>
    <t xml:space="preserve">HDPE Corrugated 250</t>
  </si>
  <si>
    <t xml:space="preserve">HDPE Corrugated 315</t>
  </si>
  <si>
    <t xml:space="preserve">HDPE Corrugated 400</t>
  </si>
  <si>
    <t xml:space="preserve">L-05</t>
  </si>
  <si>
    <t xml:space="preserve">Beier 1</t>
  </si>
  <si>
    <t xml:space="preserve">PPR Fittings A</t>
  </si>
  <si>
    <t xml:space="preserve">PPR Fittings B</t>
  </si>
  <si>
    <t xml:space="preserve">PPR Fittings C</t>
  </si>
  <si>
    <t xml:space="preserve">PPR Fittings D</t>
  </si>
  <si>
    <t xml:space="preserve">L-06</t>
  </si>
  <si>
    <t xml:space="preserve">Duct 1</t>
  </si>
  <si>
    <t xml:space="preserve">PVC Duct 20 mm</t>
  </si>
  <si>
    <t xml:space="preserve">PVC Duct 25 mm</t>
  </si>
  <si>
    <t xml:space="preserve">PVC Duct 32 mm</t>
  </si>
  <si>
    <t xml:space="preserve">PVC Duct 40 mm</t>
  </si>
  <si>
    <t xml:space="preserve">L-07</t>
  </si>
  <si>
    <t xml:space="preserve">Sheeting 1</t>
  </si>
  <si>
    <t xml:space="preserve">PVC Sheeting A</t>
  </si>
  <si>
    <t xml:space="preserve">PVC Sheeting B</t>
  </si>
  <si>
    <t xml:space="preserve">PVC Sheeting C</t>
  </si>
  <si>
    <t xml:space="preserve">PVC Sheeting D</t>
  </si>
  <si>
    <t xml:space="preserve">L-08</t>
  </si>
  <si>
    <t xml:space="preserve">Duct 2</t>
  </si>
  <si>
    <t xml:space="preserve">PVC Pressure 110</t>
  </si>
  <si>
    <t xml:space="preserve">PVC Pressure 160</t>
  </si>
  <si>
    <t xml:space="preserve">PVC Pressure 200</t>
  </si>
  <si>
    <t xml:space="preserve">PVC Pressure 250</t>
  </si>
  <si>
    <t xml:space="preserve">L-09</t>
  </si>
  <si>
    <t xml:space="preserve">Sheeting 2</t>
  </si>
  <si>
    <t xml:space="preserve">Sheeting Line 2 - A</t>
  </si>
  <si>
    <t xml:space="preserve">Sheeting Line 2 - B</t>
  </si>
  <si>
    <t xml:space="preserve">Sheeting Line 2 - C</t>
  </si>
  <si>
    <t xml:space="preserve">Sheeting Line 2 - D</t>
  </si>
  <si>
    <t xml:space="preserve">L-10</t>
  </si>
  <si>
    <t xml:space="preserve">COD</t>
  </si>
  <si>
    <t xml:space="preserve">COD Phase 1 - HDPE</t>
  </si>
  <si>
    <t xml:space="preserve">COD Phase 2 - HDPE</t>
  </si>
  <si>
    <t xml:space="preserve">COD Phase 3 - HDPE</t>
  </si>
  <si>
    <t xml:space="preserve">COD Phase 4 - HDPE</t>
  </si>
  <si>
    <t xml:space="preserve">L-11</t>
  </si>
  <si>
    <t xml:space="preserve">Tongda</t>
  </si>
  <si>
    <t xml:space="preserve">PVC Phase 1</t>
  </si>
  <si>
    <t xml:space="preserve">PVC Phase 2</t>
  </si>
  <si>
    <t xml:space="preserve">PVC Phase 3</t>
  </si>
  <si>
    <t xml:space="preserve">PVC Phase 4</t>
  </si>
  <si>
    <t xml:space="preserve">L-12</t>
  </si>
  <si>
    <t xml:space="preserve">DWC</t>
  </si>
  <si>
    <t xml:space="preserve">DWC 200 mm</t>
  </si>
  <si>
    <t xml:space="preserve">DWC 250 mm</t>
  </si>
  <si>
    <t xml:space="preserve">DWC 315 mm</t>
  </si>
  <si>
    <t xml:space="preserve">DWC 400 mm</t>
  </si>
  <si>
    <t xml:space="preserve">Neutral Production Need — Machines Only</t>
  </si>
  <si>
    <t xml:space="preserve">Calculated directly from Plan. Crusher workers are not included.</t>
  </si>
  <si>
    <t xml:space="preserve">Day</t>
  </si>
  <si>
    <t xml:space="preserve">Production Need</t>
  </si>
  <si>
    <t xml:space="preserve">Machine ID</t>
  </si>
  <si>
    <t xml:space="preserve">Department</t>
  </si>
  <si>
    <t xml:space="preserve">HDPE</t>
  </si>
  <si>
    <t xml:space="preserve">PPR</t>
  </si>
  <si>
    <t xml:space="preserve">PVC</t>
  </si>
  <si>
    <t xml:space="preserve">Sheeting</t>
  </si>
  <si>
    <t xml:space="preserve">L-13</t>
  </si>
  <si>
    <t xml:space="preserve">Crusher</t>
  </si>
  <si>
    <t xml:space="preserve">Mandatory vs Floating Crusher — Same 14-Day Production Plan</t>
  </si>
  <si>
    <t xml:space="preserve">Floating is the normal mode. Mandatory is an exceptional decision when Crusher work must be guaranteed, even if Agency workers must be requested or retained.</t>
  </si>
  <si>
    <t xml:space="preserve">Agency On Site — Mandatory</t>
  </si>
  <si>
    <t xml:space="preserve">Crusher Workers — Mandatory</t>
  </si>
  <si>
    <t xml:space="preserve">Crusher Status — Mandatory</t>
  </si>
  <si>
    <t xml:space="preserve">Decision — Mandatory</t>
  </si>
  <si>
    <t xml:space="preserve">Level After Action — Mandatory</t>
  </si>
  <si>
    <t xml:space="preserve">Agency On Site — Floating</t>
  </si>
  <si>
    <t xml:space="preserve">Crusher Workers — Floating</t>
  </si>
  <si>
    <t xml:space="preserve">Crusher Status — Floating</t>
  </si>
  <si>
    <t xml:space="preserve">Decision — Floating</t>
  </si>
  <si>
    <t xml:space="preserve">Level After Action — Floating</t>
  </si>
  <si>
    <t xml:space="preserve">Extra Workers Retained by Mandatory Mode</t>
  </si>
  <si>
    <t xml:space="preserve">Scenario 1: Mandatory Crusher (Exceptional)</t>
  </si>
  <si>
    <t xml:space="preserve">Company Workers</t>
  </si>
  <si>
    <t xml:space="preserve">Starting Agency Workers</t>
  </si>
  <si>
    <t xml:space="preserve">Notice Period (days)</t>
  </si>
  <si>
    <t xml:space="preserve">Crusher Workers</t>
  </si>
  <si>
    <t xml:space="preserve">Crusher Rule</t>
  </si>
  <si>
    <t xml:space="preserve">At least two workers reserved every day</t>
  </si>
  <si>
    <t xml:space="preserve">Agency for Production</t>
  </si>
  <si>
    <t xml:space="preserve">Actual Agency Workers</t>
  </si>
  <si>
    <t xml:space="preserve">Workers Sent to Crusher</t>
  </si>
  <si>
    <t xml:space="preserve">Crusher Status</t>
  </si>
  <si>
    <t xml:space="preserve">Agency Workers for Other Tasks</t>
  </si>
  <si>
    <t xml:space="preserve">Notice Today</t>
  </si>
  <si>
    <t xml:space="preserve">Action Quantity</t>
  </si>
  <si>
    <t xml:space="preserve">Effective Day</t>
  </si>
  <si>
    <t xml:space="preserve">Agency After Action</t>
  </si>
  <si>
    <t xml:space="preserve">Decision Reason</t>
  </si>
  <si>
    <t xml:space="preserve">Total Agency Required</t>
  </si>
  <si>
    <t xml:space="preserve">Exceptional Mandatory mode: Crusher workers are part of daily requirement and may cause a request or prevent a release.</t>
  </si>
  <si>
    <t xml:space="preserve">Scenario 2: Floating Crusher (Default)</t>
  </si>
  <si>
    <t xml:space="preserve">Runs only from actual surplus</t>
  </si>
  <si>
    <t xml:space="preserve">Default Floating mode: production always has priority; Crusher uses only actual surplus and never causes a request or prevents a release.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</si>
</sst>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b val="true"/>
      <sz val="11"/>
      <color rgb="FF111827"/>
      <name val="Calibri"/>
      <family val="0"/>
      <charset val="1"/>
    </font>
    <font>
      <b val="true"/>
      <sz val="11"/>
      <color rgb="FF17365D"/>
      <name val="Calibri"/>
      <family val="0"/>
      <charset val="1"/>
    </font>
    <font>
      <sz val="11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b val="true"/>
      <sz val="11"/>
      <color rgb="FF1F4E78"/>
      <name val="Calibri"/>
      <family val="0"/>
      <charset val="1"/>
    </font>
    <font>
      <b val="true"/>
      <sz val="11"/>
      <color rgb="FF38761D"/>
      <name val="Calibri"/>
      <family val="0"/>
      <charset val="1"/>
    </font>
    <font>
      <b val="true"/>
      <sz val="11"/>
      <color rgb="FFC65911"/>
      <name val="Calibri"/>
      <family val="0"/>
      <charset val="1"/>
    </font>
  </fonts>
  <fills count="14">
    <fill>
      <patternFill patternType="none"/>
    </fill>
    <fill>
      <patternFill patternType="gray125"/>
    </fill>
    <fill>
      <patternFill patternType="solid">
        <fgColor rgb="FF17365D"/>
        <bgColor rgb="FF333333"/>
      </patternFill>
    </fill>
    <fill>
      <patternFill patternType="solid">
        <fgColor rgb="FFD9EAF7"/>
        <bgColor rgb="FFEAF2F8"/>
      </patternFill>
    </fill>
    <fill>
      <patternFill patternType="solid">
        <fgColor rgb="FFEAF2F8"/>
        <bgColor rgb="FFF2F7FC"/>
      </patternFill>
    </fill>
    <fill>
      <patternFill patternType="solid">
        <fgColor rgb="FF1F4E78"/>
        <bgColor rgb="FF17365D"/>
      </patternFill>
    </fill>
    <fill>
      <patternFill patternType="solid">
        <fgColor rgb="FFFFF2CC"/>
        <bgColor rgb="FFFCE4D6"/>
      </patternFill>
    </fill>
    <fill>
      <patternFill patternType="solid">
        <fgColor rgb="FFE2F0D9"/>
        <bgColor rgb="FFEAF2F8"/>
      </patternFill>
    </fill>
    <fill>
      <patternFill patternType="solid">
        <fgColor rgb="FFF2F7FC"/>
        <bgColor rgb="FFEAF2F8"/>
      </patternFill>
    </fill>
    <fill>
      <patternFill patternType="solid">
        <fgColor rgb="FFFCE4D6"/>
        <bgColor rgb="FFFFF2CC"/>
      </patternFill>
    </fill>
    <fill>
      <patternFill patternType="solid">
        <fgColor rgb="FF83E28E"/>
        <bgColor rgb="FF9DC3E6"/>
      </patternFill>
    </fill>
    <fill>
      <patternFill patternType="solid">
        <fgColor rgb="FFFFD966"/>
        <bgColor rgb="FFFFCC00"/>
      </patternFill>
    </fill>
    <fill>
      <patternFill patternType="solid">
        <fgColor rgb="FF9DC3E6"/>
        <bgColor rgb="FF9CC2E5"/>
      </patternFill>
    </fill>
    <fill>
      <patternFill patternType="solid">
        <fgColor rgb="FFFFFFFF"/>
        <bgColor rgb="FFF2F7F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8CCE4"/>
      </left>
      <right style="thin">
        <color rgb="FFB8CCE4"/>
      </right>
      <top style="thin">
        <color rgb="FFB8CCE4"/>
      </top>
      <bottom style="thin">
        <color rgb="FFB8CCE4"/>
      </bottom>
      <diagonal/>
    </border>
    <border diagonalUp="false" diagonalDown="false"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  <border diagonalUp="false" diagonalDown="false">
      <left style="thin">
        <color rgb="FFB4C7E7"/>
      </left>
      <right style="thin">
        <color rgb="FFB4C7E7"/>
      </right>
      <top style="thin">
        <color rgb="FFB4C7E7"/>
      </top>
      <bottom style="thin">
        <color rgb="FFB4C7E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5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8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8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9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6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1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1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1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color rgb="FF2E7D32"/>
      </font>
      <fill>
        <patternFill>
          <bgColor rgb="FFE2F0D9"/>
        </patternFill>
      </fill>
    </dxf>
    <dxf>
      <font>
        <color rgb="FFC65911"/>
      </font>
      <fill>
        <patternFill>
          <bgColor rgb="FFFCE4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38761D"/>
      <rgbColor rgb="FF000080"/>
      <rgbColor rgb="FF808000"/>
      <rgbColor rgb="FF800080"/>
      <rgbColor rgb="FF008080"/>
      <rgbColor rgb="FFB4C7E7"/>
      <rgbColor rgb="FF808080"/>
      <rgbColor rgb="FF9CC2E5"/>
      <rgbColor rgb="FF993366"/>
      <rgbColor rgb="FFFFF2CC"/>
      <rgbColor rgb="FFD9EAF7"/>
      <rgbColor rgb="FF660066"/>
      <rgbColor rgb="FFFF8080"/>
      <rgbColor rgb="FF0066CC"/>
      <rgbColor rgb="FFB8C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2F8"/>
      <rgbColor rgb="FFE2F0D9"/>
      <rgbColor rgb="FFFCE4D6"/>
      <rgbColor rgb="FF9DC3E6"/>
      <rgbColor rgb="FFF2F7FC"/>
      <rgbColor rgb="FFCC99FF"/>
      <rgbColor rgb="FFFFD966"/>
      <rgbColor rgb="FF3366FF"/>
      <rgbColor rgb="FF83E28E"/>
      <rgbColor rgb="FF99CC00"/>
      <rgbColor rgb="FFFFCC00"/>
      <rgbColor rgb="FFFF9900"/>
      <rgbColor rgb="FFC65911"/>
      <rgbColor rgb="FF666699"/>
      <rgbColor rgb="FF969696"/>
      <rgbColor rgb="FF17365D"/>
      <rgbColor rgb="FF2E7D32"/>
      <rgbColor rgb="FF111827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3.5" customHeight="tru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72"/>
    <col collapsed="false" customWidth="true" hidden="false" outlineLevel="0" max="3" min="3" style="0" width="46"/>
  </cols>
  <sheetData>
    <row r="1" customFormat="false" ht="30" hidden="false" customHeight="true" outlineLevel="0" collapsed="false">
      <c r="A1" s="1" t="s">
        <v>0</v>
      </c>
      <c r="B1" s="1"/>
      <c r="C1" s="1"/>
    </row>
    <row r="3" customFormat="false" ht="13.5" hidden="false" customHeight="false" outlineLevel="0" collapsed="false">
      <c r="A3" s="2" t="s">
        <v>1</v>
      </c>
      <c r="B3" s="2" t="s">
        <v>2</v>
      </c>
      <c r="C3" s="2" t="s">
        <v>3</v>
      </c>
    </row>
    <row r="4" customFormat="false" ht="37.5" hidden="false" customHeight="true" outlineLevel="0" collapsed="false">
      <c r="A4" s="3" t="s">
        <v>4</v>
      </c>
      <c r="B4" s="4" t="s">
        <v>5</v>
      </c>
      <c r="C4" s="4" t="s">
        <v>6</v>
      </c>
    </row>
    <row r="5" customFormat="false" ht="37.5" hidden="false" customHeight="true" outlineLevel="0" collapsed="false">
      <c r="A5" s="3" t="s">
        <v>7</v>
      </c>
      <c r="B5" s="4" t="s">
        <v>8</v>
      </c>
      <c r="C5" s="4" t="s">
        <v>9</v>
      </c>
    </row>
    <row r="6" customFormat="false" ht="37.5" hidden="false" customHeight="true" outlineLevel="0" collapsed="false">
      <c r="A6" s="3" t="s">
        <v>10</v>
      </c>
      <c r="B6" s="4" t="s">
        <v>11</v>
      </c>
      <c r="C6" s="4" t="s">
        <v>12</v>
      </c>
    </row>
    <row r="7" customFormat="false" ht="37.5" hidden="false" customHeight="true" outlineLevel="0" collapsed="false">
      <c r="A7" s="3" t="s">
        <v>13</v>
      </c>
      <c r="B7" s="4" t="s">
        <v>14</v>
      </c>
      <c r="C7" s="4" t="s">
        <v>15</v>
      </c>
    </row>
    <row r="8" customFormat="false" ht="37.5" hidden="false" customHeight="true" outlineLevel="0" collapsed="false">
      <c r="A8" s="3" t="s">
        <v>16</v>
      </c>
      <c r="B8" s="4" t="s">
        <v>17</v>
      </c>
      <c r="C8" s="4" t="s">
        <v>18</v>
      </c>
    </row>
    <row r="9" customFormat="false" ht="37.5" hidden="false" customHeight="true" outlineLevel="0" collapsed="false">
      <c r="A9" s="3" t="s">
        <v>19</v>
      </c>
      <c r="B9" s="4" t="s">
        <v>20</v>
      </c>
      <c r="C9" s="4" t="s">
        <v>21</v>
      </c>
    </row>
    <row r="10" customFormat="false" ht="37.5" hidden="false" customHeight="true" outlineLevel="0" collapsed="false">
      <c r="A10" s="3" t="s">
        <v>22</v>
      </c>
      <c r="B10" s="4" t="s">
        <v>23</v>
      </c>
      <c r="C10" s="4" t="s">
        <v>24</v>
      </c>
    </row>
    <row r="11" customFormat="false" ht="37.5" hidden="false" customHeight="true" outlineLevel="0" collapsed="false">
      <c r="A11" s="3" t="s">
        <v>25</v>
      </c>
      <c r="B11" s="4" t="s">
        <v>26</v>
      </c>
      <c r="C11" s="4" t="s">
        <v>27</v>
      </c>
    </row>
    <row r="12" customFormat="false" ht="37.5" hidden="false" customHeight="true" outlineLevel="0" collapsed="false">
      <c r="A12" s="3" t="s">
        <v>28</v>
      </c>
      <c r="B12" s="4" t="s">
        <v>29</v>
      </c>
      <c r="C12" s="4" t="s">
        <v>30</v>
      </c>
    </row>
    <row r="13" customFormat="false" ht="37.5" hidden="false" customHeight="true" outlineLevel="0" collapsed="false">
      <c r="A13" s="3" t="s">
        <v>31</v>
      </c>
      <c r="B13" s="4" t="s">
        <v>32</v>
      </c>
      <c r="C13" s="4" t="s">
        <v>33</v>
      </c>
    </row>
    <row r="14" customFormat="false" ht="37.5" hidden="false" customHeight="true" outlineLevel="0" collapsed="false">
      <c r="A14" s="3" t="s">
        <v>34</v>
      </c>
      <c r="B14" s="4" t="s">
        <v>35</v>
      </c>
      <c r="C14" s="4" t="s">
        <v>36</v>
      </c>
    </row>
    <row r="15" customFormat="false" ht="37.5" hidden="false" customHeight="true" outlineLevel="0" collapsed="false">
      <c r="A15" s="3" t="s">
        <v>37</v>
      </c>
      <c r="B15" s="4" t="s">
        <v>38</v>
      </c>
      <c r="C15" s="4" t="s">
        <v>39</v>
      </c>
    </row>
    <row r="16" customFormat="false" ht="37.5" hidden="false" customHeight="true" outlineLevel="0" collapsed="false">
      <c r="A16" s="3" t="s">
        <v>40</v>
      </c>
      <c r="B16" s="4" t="s">
        <v>41</v>
      </c>
      <c r="C16" s="4" t="s">
        <v>42</v>
      </c>
    </row>
  </sheetData>
  <mergeCells count="1">
    <mergeCell ref="A1:C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3.5" customHeight="tru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6"/>
    <col collapsed="false" customWidth="true" hidden="false" outlineLevel="0" max="3" min="3" style="0" width="11"/>
    <col collapsed="false" customWidth="true" hidden="false" outlineLevel="0" max="4" min="4" style="0" width="13"/>
    <col collapsed="false" customWidth="true" hidden="false" outlineLevel="0" max="5" min="5" style="0" width="27"/>
    <col collapsed="false" customWidth="true" hidden="false" outlineLevel="0" max="7" min="6" style="0" width="13"/>
  </cols>
  <sheetData>
    <row r="1" customFormat="false" ht="25.5" hidden="false" customHeight="true" outlineLevel="0" collapsed="false">
      <c r="A1" s="5" t="s">
        <v>43</v>
      </c>
      <c r="B1" s="5" t="s">
        <v>44</v>
      </c>
      <c r="C1" s="5" t="s">
        <v>19</v>
      </c>
      <c r="D1" s="5" t="s">
        <v>22</v>
      </c>
      <c r="E1" s="5" t="s">
        <v>45</v>
      </c>
      <c r="F1" s="5" t="s">
        <v>25</v>
      </c>
      <c r="G1" s="5" t="s">
        <v>46</v>
      </c>
    </row>
    <row r="2" customFormat="false" ht="21.75" hidden="false" customHeight="true" outlineLevel="0" collapsed="false">
      <c r="A2" s="6" t="s">
        <v>47</v>
      </c>
      <c r="B2" s="6" t="s">
        <v>48</v>
      </c>
      <c r="C2" s="6" t="n">
        <v>1</v>
      </c>
      <c r="D2" s="7" t="s">
        <v>49</v>
      </c>
      <c r="E2" s="8" t="s">
        <v>50</v>
      </c>
      <c r="F2" s="6" t="n">
        <v>3</v>
      </c>
      <c r="G2" s="6" t="n">
        <v>4</v>
      </c>
    </row>
    <row r="3" customFormat="false" ht="21.75" hidden="false" customHeight="true" outlineLevel="0" collapsed="false">
      <c r="A3" s="6" t="s">
        <v>47</v>
      </c>
      <c r="B3" s="6" t="s">
        <v>48</v>
      </c>
      <c r="C3" s="6" t="n">
        <v>2</v>
      </c>
      <c r="D3" s="7" t="s">
        <v>49</v>
      </c>
      <c r="E3" s="8" t="s">
        <v>51</v>
      </c>
      <c r="F3" s="6" t="n">
        <v>2</v>
      </c>
      <c r="G3" s="6" t="n">
        <v>4</v>
      </c>
    </row>
    <row r="4" customFormat="false" ht="21.75" hidden="false" customHeight="true" outlineLevel="0" collapsed="false">
      <c r="A4" s="6" t="s">
        <v>47</v>
      </c>
      <c r="B4" s="6" t="s">
        <v>48</v>
      </c>
      <c r="C4" s="6" t="n">
        <v>3</v>
      </c>
      <c r="D4" s="7" t="s">
        <v>52</v>
      </c>
      <c r="E4" s="8" t="s">
        <v>53</v>
      </c>
      <c r="F4" s="6" t="n">
        <v>2</v>
      </c>
      <c r="G4" s="6" t="n">
        <v>0</v>
      </c>
    </row>
    <row r="5" customFormat="false" ht="21.75" hidden="false" customHeight="true" outlineLevel="0" collapsed="false">
      <c r="A5" s="6" t="s">
        <v>47</v>
      </c>
      <c r="B5" s="6" t="s">
        <v>48</v>
      </c>
      <c r="C5" s="6" t="n">
        <v>4</v>
      </c>
      <c r="D5" s="7" t="s">
        <v>49</v>
      </c>
      <c r="E5" s="8" t="s">
        <v>54</v>
      </c>
      <c r="F5" s="6" t="n">
        <v>4</v>
      </c>
      <c r="G5" s="6" t="n">
        <v>4</v>
      </c>
    </row>
    <row r="6" customFormat="false" ht="21.75" hidden="false" customHeight="true" outlineLevel="0" collapsed="false">
      <c r="A6" s="6" t="s">
        <v>47</v>
      </c>
      <c r="B6" s="6" t="s">
        <v>48</v>
      </c>
      <c r="C6" s="6" t="n">
        <v>5</v>
      </c>
      <c r="D6" s="7" t="s">
        <v>49</v>
      </c>
      <c r="E6" s="8" t="s">
        <v>55</v>
      </c>
      <c r="F6" s="6" t="n">
        <v>3</v>
      </c>
      <c r="G6" s="6" t="n">
        <v>4</v>
      </c>
    </row>
    <row r="7" customFormat="false" ht="21.75" hidden="false" customHeight="true" outlineLevel="0" collapsed="false">
      <c r="A7" s="6" t="s">
        <v>56</v>
      </c>
      <c r="B7" s="6" t="s">
        <v>57</v>
      </c>
      <c r="C7" s="6" t="n">
        <v>1</v>
      </c>
      <c r="D7" s="7" t="s">
        <v>49</v>
      </c>
      <c r="E7" s="8" t="s">
        <v>58</v>
      </c>
      <c r="F7" s="6" t="n">
        <v>4</v>
      </c>
      <c r="G7" s="6" t="n">
        <v>4</v>
      </c>
    </row>
    <row r="8" customFormat="false" ht="21.75" hidden="false" customHeight="true" outlineLevel="0" collapsed="false">
      <c r="A8" s="6" t="s">
        <v>56</v>
      </c>
      <c r="B8" s="6" t="s">
        <v>57</v>
      </c>
      <c r="C8" s="6" t="n">
        <v>2</v>
      </c>
      <c r="D8" s="7" t="s">
        <v>49</v>
      </c>
      <c r="E8" s="8" t="s">
        <v>59</v>
      </c>
      <c r="F8" s="6" t="n">
        <v>3</v>
      </c>
      <c r="G8" s="6" t="n">
        <v>4</v>
      </c>
    </row>
    <row r="9" customFormat="false" ht="21.75" hidden="false" customHeight="true" outlineLevel="0" collapsed="false">
      <c r="A9" s="6" t="s">
        <v>56</v>
      </c>
      <c r="B9" s="6" t="s">
        <v>57</v>
      </c>
      <c r="C9" s="6" t="n">
        <v>3</v>
      </c>
      <c r="D9" s="7" t="s">
        <v>49</v>
      </c>
      <c r="E9" s="8" t="s">
        <v>60</v>
      </c>
      <c r="F9" s="6" t="n">
        <v>3</v>
      </c>
      <c r="G9" s="6" t="n">
        <v>4</v>
      </c>
    </row>
    <row r="10" customFormat="false" ht="21.75" hidden="false" customHeight="true" outlineLevel="0" collapsed="false">
      <c r="A10" s="6" t="s">
        <v>56</v>
      </c>
      <c r="B10" s="6" t="s">
        <v>57</v>
      </c>
      <c r="C10" s="6" t="n">
        <v>4</v>
      </c>
      <c r="D10" s="7" t="s">
        <v>49</v>
      </c>
      <c r="E10" s="8" t="s">
        <v>61</v>
      </c>
      <c r="F10" s="6" t="n">
        <v>3</v>
      </c>
      <c r="G10" s="6" t="n">
        <v>4</v>
      </c>
    </row>
    <row r="11" customFormat="false" ht="21.75" hidden="false" customHeight="true" outlineLevel="0" collapsed="false">
      <c r="A11" s="6" t="s">
        <v>56</v>
      </c>
      <c r="B11" s="6" t="s">
        <v>57</v>
      </c>
      <c r="C11" s="6" t="n">
        <v>5</v>
      </c>
      <c r="D11" s="7" t="s">
        <v>52</v>
      </c>
      <c r="E11" s="8" t="s">
        <v>53</v>
      </c>
      <c r="F11" s="6" t="n">
        <v>1</v>
      </c>
      <c r="G11" s="6" t="n">
        <v>0</v>
      </c>
    </row>
    <row r="12" customFormat="false" ht="21.75" hidden="false" customHeight="true" outlineLevel="0" collapsed="false">
      <c r="A12" s="6" t="s">
        <v>62</v>
      </c>
      <c r="B12" s="6" t="s">
        <v>63</v>
      </c>
      <c r="C12" s="6" t="n">
        <v>1</v>
      </c>
      <c r="D12" s="7" t="s">
        <v>49</v>
      </c>
      <c r="E12" s="8" t="s">
        <v>64</v>
      </c>
      <c r="F12" s="6" t="n">
        <v>4</v>
      </c>
      <c r="G12" s="6" t="n">
        <v>4</v>
      </c>
    </row>
    <row r="13" customFormat="false" ht="21.75" hidden="false" customHeight="true" outlineLevel="0" collapsed="false">
      <c r="A13" s="6" t="s">
        <v>62</v>
      </c>
      <c r="B13" s="6" t="s">
        <v>63</v>
      </c>
      <c r="C13" s="6" t="n">
        <v>2</v>
      </c>
      <c r="D13" s="7" t="s">
        <v>49</v>
      </c>
      <c r="E13" s="8" t="s">
        <v>65</v>
      </c>
      <c r="F13" s="6" t="n">
        <v>3</v>
      </c>
      <c r="G13" s="6" t="n">
        <v>4</v>
      </c>
    </row>
    <row r="14" customFormat="false" ht="21.75" hidden="false" customHeight="true" outlineLevel="0" collapsed="false">
      <c r="A14" s="6" t="s">
        <v>62</v>
      </c>
      <c r="B14" s="6" t="s">
        <v>63</v>
      </c>
      <c r="C14" s="6" t="n">
        <v>3</v>
      </c>
      <c r="D14" s="7" t="s">
        <v>52</v>
      </c>
      <c r="E14" s="8" t="s">
        <v>53</v>
      </c>
      <c r="F14" s="6" t="n">
        <v>1</v>
      </c>
      <c r="G14" s="6" t="n">
        <v>0</v>
      </c>
    </row>
    <row r="15" customFormat="false" ht="21.75" hidden="false" customHeight="true" outlineLevel="0" collapsed="false">
      <c r="A15" s="6" t="s">
        <v>62</v>
      </c>
      <c r="B15" s="6" t="s">
        <v>63</v>
      </c>
      <c r="C15" s="6" t="n">
        <v>4</v>
      </c>
      <c r="D15" s="7" t="s">
        <v>49</v>
      </c>
      <c r="E15" s="8" t="s">
        <v>50</v>
      </c>
      <c r="F15" s="6" t="n">
        <v>3</v>
      </c>
      <c r="G15" s="6" t="n">
        <v>4</v>
      </c>
    </row>
    <row r="16" customFormat="false" ht="21.75" hidden="false" customHeight="true" outlineLevel="0" collapsed="false">
      <c r="A16" s="6" t="s">
        <v>62</v>
      </c>
      <c r="B16" s="6" t="s">
        <v>63</v>
      </c>
      <c r="C16" s="6" t="n">
        <v>5</v>
      </c>
      <c r="D16" s="7" t="s">
        <v>49</v>
      </c>
      <c r="E16" s="8" t="s">
        <v>51</v>
      </c>
      <c r="F16" s="6" t="n">
        <v>3</v>
      </c>
      <c r="G16" s="6" t="n">
        <v>4</v>
      </c>
    </row>
    <row r="17" customFormat="false" ht="21.75" hidden="false" customHeight="true" outlineLevel="0" collapsed="false">
      <c r="A17" s="6" t="s">
        <v>66</v>
      </c>
      <c r="B17" s="6" t="s">
        <v>67</v>
      </c>
      <c r="C17" s="6" t="n">
        <v>1</v>
      </c>
      <c r="D17" s="7" t="s">
        <v>49</v>
      </c>
      <c r="E17" s="8" t="s">
        <v>68</v>
      </c>
      <c r="F17" s="6" t="n">
        <v>5</v>
      </c>
      <c r="G17" s="6" t="n">
        <v>3</v>
      </c>
    </row>
    <row r="18" customFormat="false" ht="21.75" hidden="false" customHeight="true" outlineLevel="0" collapsed="false">
      <c r="A18" s="6" t="s">
        <v>66</v>
      </c>
      <c r="B18" s="6" t="s">
        <v>67</v>
      </c>
      <c r="C18" s="6" t="n">
        <v>2</v>
      </c>
      <c r="D18" s="7" t="s">
        <v>49</v>
      </c>
      <c r="E18" s="8" t="s">
        <v>69</v>
      </c>
      <c r="F18" s="6" t="n">
        <v>4</v>
      </c>
      <c r="G18" s="6" t="n">
        <v>3</v>
      </c>
    </row>
    <row r="19" customFormat="false" ht="21.75" hidden="false" customHeight="true" outlineLevel="0" collapsed="false">
      <c r="A19" s="6" t="s">
        <v>66</v>
      </c>
      <c r="B19" s="6" t="s">
        <v>67</v>
      </c>
      <c r="C19" s="6" t="n">
        <v>3</v>
      </c>
      <c r="D19" s="7" t="s">
        <v>52</v>
      </c>
      <c r="E19" s="8" t="s">
        <v>53</v>
      </c>
      <c r="F19" s="6" t="n">
        <v>2</v>
      </c>
      <c r="G19" s="6" t="n">
        <v>0</v>
      </c>
    </row>
    <row r="20" customFormat="false" ht="21.75" hidden="false" customHeight="true" outlineLevel="0" collapsed="false">
      <c r="A20" s="6" t="s">
        <v>66</v>
      </c>
      <c r="B20" s="6" t="s">
        <v>67</v>
      </c>
      <c r="C20" s="6" t="n">
        <v>4</v>
      </c>
      <c r="D20" s="7" t="s">
        <v>49</v>
      </c>
      <c r="E20" s="8" t="s">
        <v>70</v>
      </c>
      <c r="F20" s="6" t="n">
        <v>2</v>
      </c>
      <c r="G20" s="6" t="n">
        <v>3</v>
      </c>
    </row>
    <row r="21" customFormat="false" ht="21.75" hidden="false" customHeight="true" outlineLevel="0" collapsed="false">
      <c r="A21" s="6" t="s">
        <v>66</v>
      </c>
      <c r="B21" s="6" t="s">
        <v>67</v>
      </c>
      <c r="C21" s="6" t="n">
        <v>5</v>
      </c>
      <c r="D21" s="7" t="s">
        <v>49</v>
      </c>
      <c r="E21" s="8" t="s">
        <v>71</v>
      </c>
      <c r="F21" s="6" t="n">
        <v>1</v>
      </c>
      <c r="G21" s="6" t="n">
        <v>3</v>
      </c>
    </row>
    <row r="22" customFormat="false" ht="21.75" hidden="false" customHeight="true" outlineLevel="0" collapsed="false">
      <c r="A22" s="6" t="s">
        <v>72</v>
      </c>
      <c r="B22" s="6" t="s">
        <v>73</v>
      </c>
      <c r="C22" s="6" t="n">
        <v>1</v>
      </c>
      <c r="D22" s="7" t="s">
        <v>49</v>
      </c>
      <c r="E22" s="8" t="s">
        <v>74</v>
      </c>
      <c r="F22" s="6" t="n">
        <v>4</v>
      </c>
      <c r="G22" s="6" t="n">
        <v>3</v>
      </c>
    </row>
    <row r="23" customFormat="false" ht="21.75" hidden="false" customHeight="true" outlineLevel="0" collapsed="false">
      <c r="A23" s="6" t="s">
        <v>72</v>
      </c>
      <c r="B23" s="6" t="s">
        <v>73</v>
      </c>
      <c r="C23" s="6" t="n">
        <v>2</v>
      </c>
      <c r="D23" s="7" t="s">
        <v>49</v>
      </c>
      <c r="E23" s="8" t="s">
        <v>75</v>
      </c>
      <c r="F23" s="6" t="n">
        <v>4</v>
      </c>
      <c r="G23" s="6" t="n">
        <v>3</v>
      </c>
    </row>
    <row r="24" customFormat="false" ht="21.75" hidden="false" customHeight="true" outlineLevel="0" collapsed="false">
      <c r="A24" s="6" t="s">
        <v>72</v>
      </c>
      <c r="B24" s="6" t="s">
        <v>73</v>
      </c>
      <c r="C24" s="6" t="n">
        <v>3</v>
      </c>
      <c r="D24" s="7" t="s">
        <v>52</v>
      </c>
      <c r="E24" s="8" t="s">
        <v>53</v>
      </c>
      <c r="F24" s="6" t="n">
        <v>1</v>
      </c>
      <c r="G24" s="6" t="n">
        <v>0</v>
      </c>
    </row>
    <row r="25" customFormat="false" ht="21.75" hidden="false" customHeight="true" outlineLevel="0" collapsed="false">
      <c r="A25" s="6" t="s">
        <v>72</v>
      </c>
      <c r="B25" s="6" t="s">
        <v>73</v>
      </c>
      <c r="C25" s="6" t="n">
        <v>4</v>
      </c>
      <c r="D25" s="7" t="s">
        <v>49</v>
      </c>
      <c r="E25" s="8" t="s">
        <v>76</v>
      </c>
      <c r="F25" s="6" t="n">
        <v>3</v>
      </c>
      <c r="G25" s="6" t="n">
        <v>3</v>
      </c>
    </row>
    <row r="26" customFormat="false" ht="21.75" hidden="false" customHeight="true" outlineLevel="0" collapsed="false">
      <c r="A26" s="6" t="s">
        <v>72</v>
      </c>
      <c r="B26" s="6" t="s">
        <v>73</v>
      </c>
      <c r="C26" s="6" t="n">
        <v>5</v>
      </c>
      <c r="D26" s="7" t="s">
        <v>49</v>
      </c>
      <c r="E26" s="8" t="s">
        <v>77</v>
      </c>
      <c r="F26" s="6" t="n">
        <v>2</v>
      </c>
      <c r="G26" s="6" t="n">
        <v>3</v>
      </c>
    </row>
    <row r="27" customFormat="false" ht="21.75" hidden="false" customHeight="true" outlineLevel="0" collapsed="false">
      <c r="A27" s="6" t="s">
        <v>78</v>
      </c>
      <c r="B27" s="6" t="s">
        <v>79</v>
      </c>
      <c r="C27" s="6" t="n">
        <v>1</v>
      </c>
      <c r="D27" s="7" t="s">
        <v>49</v>
      </c>
      <c r="E27" s="8" t="s">
        <v>80</v>
      </c>
      <c r="F27" s="6" t="n">
        <v>1</v>
      </c>
      <c r="G27" s="6" t="n">
        <v>3</v>
      </c>
    </row>
    <row r="28" customFormat="false" ht="21.75" hidden="false" customHeight="true" outlineLevel="0" collapsed="false">
      <c r="A28" s="6" t="s">
        <v>78</v>
      </c>
      <c r="B28" s="6" t="s">
        <v>79</v>
      </c>
      <c r="C28" s="6" t="n">
        <v>2</v>
      </c>
      <c r="D28" s="7" t="s">
        <v>49</v>
      </c>
      <c r="E28" s="8" t="s">
        <v>81</v>
      </c>
      <c r="F28" s="6" t="n">
        <v>1</v>
      </c>
      <c r="G28" s="6" t="n">
        <v>3</v>
      </c>
    </row>
    <row r="29" customFormat="false" ht="21.75" hidden="false" customHeight="true" outlineLevel="0" collapsed="false">
      <c r="A29" s="6" t="s">
        <v>78</v>
      </c>
      <c r="B29" s="6" t="s">
        <v>79</v>
      </c>
      <c r="C29" s="6" t="n">
        <v>3</v>
      </c>
      <c r="D29" s="7" t="s">
        <v>52</v>
      </c>
      <c r="E29" s="8" t="s">
        <v>53</v>
      </c>
      <c r="F29" s="6" t="n">
        <v>1</v>
      </c>
      <c r="G29" s="6" t="n">
        <v>0</v>
      </c>
    </row>
    <row r="30" customFormat="false" ht="21.75" hidden="false" customHeight="true" outlineLevel="0" collapsed="false">
      <c r="A30" s="6" t="s">
        <v>78</v>
      </c>
      <c r="B30" s="6" t="s">
        <v>79</v>
      </c>
      <c r="C30" s="6" t="n">
        <v>4</v>
      </c>
      <c r="D30" s="7" t="s">
        <v>49</v>
      </c>
      <c r="E30" s="8" t="s">
        <v>82</v>
      </c>
      <c r="F30" s="6" t="n">
        <v>6</v>
      </c>
      <c r="G30" s="6" t="n">
        <v>3</v>
      </c>
    </row>
    <row r="31" customFormat="false" ht="21.75" hidden="false" customHeight="true" outlineLevel="0" collapsed="false">
      <c r="A31" s="6" t="s">
        <v>78</v>
      </c>
      <c r="B31" s="6" t="s">
        <v>79</v>
      </c>
      <c r="C31" s="6" t="n">
        <v>5</v>
      </c>
      <c r="D31" s="7" t="s">
        <v>49</v>
      </c>
      <c r="E31" s="8" t="s">
        <v>83</v>
      </c>
      <c r="F31" s="6" t="n">
        <v>5</v>
      </c>
      <c r="G31" s="6" t="n">
        <v>3</v>
      </c>
    </row>
    <row r="32" customFormat="false" ht="21.75" hidden="false" customHeight="true" outlineLevel="0" collapsed="false">
      <c r="A32" s="6" t="s">
        <v>84</v>
      </c>
      <c r="B32" s="6" t="s">
        <v>85</v>
      </c>
      <c r="C32" s="6" t="n">
        <v>1</v>
      </c>
      <c r="D32" s="7" t="s">
        <v>49</v>
      </c>
      <c r="E32" s="8" t="s">
        <v>86</v>
      </c>
      <c r="F32" s="6" t="n">
        <v>2</v>
      </c>
      <c r="G32" s="6" t="n">
        <v>3</v>
      </c>
    </row>
    <row r="33" customFormat="false" ht="21.75" hidden="false" customHeight="true" outlineLevel="0" collapsed="false">
      <c r="A33" s="6" t="s">
        <v>84</v>
      </c>
      <c r="B33" s="6" t="s">
        <v>85</v>
      </c>
      <c r="C33" s="6" t="n">
        <v>2</v>
      </c>
      <c r="D33" s="7" t="s">
        <v>49</v>
      </c>
      <c r="E33" s="8" t="s">
        <v>87</v>
      </c>
      <c r="F33" s="6" t="n">
        <v>1</v>
      </c>
      <c r="G33" s="6" t="n">
        <v>3</v>
      </c>
    </row>
    <row r="34" customFormat="false" ht="21.75" hidden="false" customHeight="true" outlineLevel="0" collapsed="false">
      <c r="A34" s="6" t="s">
        <v>84</v>
      </c>
      <c r="B34" s="6" t="s">
        <v>85</v>
      </c>
      <c r="C34" s="6" t="n">
        <v>3</v>
      </c>
      <c r="D34" s="7" t="s">
        <v>52</v>
      </c>
      <c r="E34" s="8" t="s">
        <v>53</v>
      </c>
      <c r="F34" s="6" t="n">
        <v>1</v>
      </c>
      <c r="G34" s="6" t="n">
        <v>0</v>
      </c>
    </row>
    <row r="35" customFormat="false" ht="21.75" hidden="false" customHeight="true" outlineLevel="0" collapsed="false">
      <c r="A35" s="6" t="s">
        <v>84</v>
      </c>
      <c r="B35" s="6" t="s">
        <v>85</v>
      </c>
      <c r="C35" s="6" t="n">
        <v>4</v>
      </c>
      <c r="D35" s="7" t="s">
        <v>49</v>
      </c>
      <c r="E35" s="8" t="s">
        <v>88</v>
      </c>
      <c r="F35" s="6" t="n">
        <v>5</v>
      </c>
      <c r="G35" s="6" t="n">
        <v>3</v>
      </c>
    </row>
    <row r="36" customFormat="false" ht="21.75" hidden="false" customHeight="true" outlineLevel="0" collapsed="false">
      <c r="A36" s="6" t="s">
        <v>84</v>
      </c>
      <c r="B36" s="6" t="s">
        <v>85</v>
      </c>
      <c r="C36" s="6" t="n">
        <v>5</v>
      </c>
      <c r="D36" s="7" t="s">
        <v>49</v>
      </c>
      <c r="E36" s="8" t="s">
        <v>89</v>
      </c>
      <c r="F36" s="6" t="n">
        <v>5</v>
      </c>
      <c r="G36" s="6" t="n">
        <v>3</v>
      </c>
    </row>
    <row r="37" customFormat="false" ht="21.75" hidden="false" customHeight="true" outlineLevel="0" collapsed="false">
      <c r="A37" s="6" t="s">
        <v>90</v>
      </c>
      <c r="B37" s="6" t="s">
        <v>91</v>
      </c>
      <c r="C37" s="6" t="n">
        <v>1</v>
      </c>
      <c r="D37" s="7" t="s">
        <v>49</v>
      </c>
      <c r="E37" s="8" t="s">
        <v>92</v>
      </c>
      <c r="F37" s="6" t="n">
        <v>4</v>
      </c>
      <c r="G37" s="6" t="n">
        <v>3</v>
      </c>
    </row>
    <row r="38" customFormat="false" ht="21.75" hidden="false" customHeight="true" outlineLevel="0" collapsed="false">
      <c r="A38" s="6" t="s">
        <v>90</v>
      </c>
      <c r="B38" s="6" t="s">
        <v>91</v>
      </c>
      <c r="C38" s="6" t="n">
        <v>2</v>
      </c>
      <c r="D38" s="7" t="s">
        <v>49</v>
      </c>
      <c r="E38" s="8" t="s">
        <v>93</v>
      </c>
      <c r="F38" s="6" t="n">
        <v>4</v>
      </c>
      <c r="G38" s="6" t="n">
        <v>3</v>
      </c>
    </row>
    <row r="39" customFormat="false" ht="21.75" hidden="false" customHeight="true" outlineLevel="0" collapsed="false">
      <c r="A39" s="6" t="s">
        <v>90</v>
      </c>
      <c r="B39" s="6" t="s">
        <v>91</v>
      </c>
      <c r="C39" s="6" t="n">
        <v>3</v>
      </c>
      <c r="D39" s="7" t="s">
        <v>52</v>
      </c>
      <c r="E39" s="8" t="s">
        <v>53</v>
      </c>
      <c r="F39" s="6" t="n">
        <v>1</v>
      </c>
      <c r="G39" s="6" t="n">
        <v>0</v>
      </c>
    </row>
    <row r="40" customFormat="false" ht="21.75" hidden="false" customHeight="true" outlineLevel="0" collapsed="false">
      <c r="A40" s="6" t="s">
        <v>90</v>
      </c>
      <c r="B40" s="6" t="s">
        <v>91</v>
      </c>
      <c r="C40" s="6" t="n">
        <v>4</v>
      </c>
      <c r="D40" s="7" t="s">
        <v>49</v>
      </c>
      <c r="E40" s="8" t="s">
        <v>94</v>
      </c>
      <c r="F40" s="6" t="n">
        <v>3</v>
      </c>
      <c r="G40" s="6" t="n">
        <v>3</v>
      </c>
    </row>
    <row r="41" customFormat="false" ht="21.75" hidden="false" customHeight="true" outlineLevel="0" collapsed="false">
      <c r="A41" s="6" t="s">
        <v>90</v>
      </c>
      <c r="B41" s="6" t="s">
        <v>91</v>
      </c>
      <c r="C41" s="6" t="n">
        <v>5</v>
      </c>
      <c r="D41" s="7" t="s">
        <v>49</v>
      </c>
      <c r="E41" s="8" t="s">
        <v>95</v>
      </c>
      <c r="F41" s="6" t="n">
        <v>2</v>
      </c>
      <c r="G41" s="6" t="n">
        <v>3</v>
      </c>
    </row>
    <row r="42" customFormat="false" ht="21.75" hidden="false" customHeight="true" outlineLevel="0" collapsed="false">
      <c r="A42" s="6" t="s">
        <v>96</v>
      </c>
      <c r="B42" s="6" t="s">
        <v>97</v>
      </c>
      <c r="C42" s="6" t="n">
        <v>1</v>
      </c>
      <c r="D42" s="7" t="s">
        <v>49</v>
      </c>
      <c r="E42" s="8" t="s">
        <v>98</v>
      </c>
      <c r="F42" s="6" t="n">
        <v>2</v>
      </c>
      <c r="G42" s="6" t="n">
        <v>3</v>
      </c>
    </row>
    <row r="43" customFormat="false" ht="21.75" hidden="false" customHeight="true" outlineLevel="0" collapsed="false">
      <c r="A43" s="6" t="s">
        <v>96</v>
      </c>
      <c r="B43" s="6" t="s">
        <v>97</v>
      </c>
      <c r="C43" s="6" t="n">
        <v>2</v>
      </c>
      <c r="D43" s="7" t="s">
        <v>49</v>
      </c>
      <c r="E43" s="8" t="s">
        <v>99</v>
      </c>
      <c r="F43" s="6" t="n">
        <v>1</v>
      </c>
      <c r="G43" s="6" t="n">
        <v>3</v>
      </c>
    </row>
    <row r="44" customFormat="false" ht="21.75" hidden="false" customHeight="true" outlineLevel="0" collapsed="false">
      <c r="A44" s="6" t="s">
        <v>96</v>
      </c>
      <c r="B44" s="6" t="s">
        <v>97</v>
      </c>
      <c r="C44" s="6" t="n">
        <v>3</v>
      </c>
      <c r="D44" s="7" t="s">
        <v>52</v>
      </c>
      <c r="E44" s="8" t="s">
        <v>53</v>
      </c>
      <c r="F44" s="6" t="n">
        <v>2</v>
      </c>
      <c r="G44" s="6" t="n">
        <v>0</v>
      </c>
    </row>
    <row r="45" customFormat="false" ht="21.75" hidden="false" customHeight="true" outlineLevel="0" collapsed="false">
      <c r="A45" s="6" t="s">
        <v>96</v>
      </c>
      <c r="B45" s="6" t="s">
        <v>97</v>
      </c>
      <c r="C45" s="6" t="n">
        <v>4</v>
      </c>
      <c r="D45" s="7" t="s">
        <v>49</v>
      </c>
      <c r="E45" s="8" t="s">
        <v>100</v>
      </c>
      <c r="F45" s="6" t="n">
        <v>5</v>
      </c>
      <c r="G45" s="6" t="n">
        <v>3</v>
      </c>
    </row>
    <row r="46" customFormat="false" ht="21.75" hidden="false" customHeight="true" outlineLevel="0" collapsed="false">
      <c r="A46" s="6" t="s">
        <v>96</v>
      </c>
      <c r="B46" s="6" t="s">
        <v>97</v>
      </c>
      <c r="C46" s="6" t="n">
        <v>5</v>
      </c>
      <c r="D46" s="7" t="s">
        <v>49</v>
      </c>
      <c r="E46" s="8" t="s">
        <v>101</v>
      </c>
      <c r="F46" s="6" t="n">
        <v>4</v>
      </c>
      <c r="G46" s="6" t="n">
        <v>3</v>
      </c>
    </row>
    <row r="47" customFormat="false" ht="21.75" hidden="false" customHeight="true" outlineLevel="0" collapsed="false">
      <c r="A47" s="6" t="s">
        <v>102</v>
      </c>
      <c r="B47" s="6" t="s">
        <v>103</v>
      </c>
      <c r="C47" s="6" t="n">
        <v>1</v>
      </c>
      <c r="D47" s="7" t="s">
        <v>49</v>
      </c>
      <c r="E47" s="8" t="s">
        <v>104</v>
      </c>
      <c r="F47" s="6" t="n">
        <v>1</v>
      </c>
      <c r="G47" s="6" t="n">
        <v>4</v>
      </c>
    </row>
    <row r="48" customFormat="false" ht="21.75" hidden="false" customHeight="true" outlineLevel="0" collapsed="false">
      <c r="A48" s="6" t="s">
        <v>102</v>
      </c>
      <c r="B48" s="6" t="s">
        <v>103</v>
      </c>
      <c r="C48" s="6" t="n">
        <v>2</v>
      </c>
      <c r="D48" s="7" t="s">
        <v>52</v>
      </c>
      <c r="E48" s="8" t="s">
        <v>53</v>
      </c>
      <c r="F48" s="6" t="n">
        <v>1</v>
      </c>
      <c r="G48" s="6" t="n">
        <v>0</v>
      </c>
    </row>
    <row r="49" customFormat="false" ht="21.75" hidden="false" customHeight="true" outlineLevel="0" collapsed="false">
      <c r="A49" s="6" t="s">
        <v>102</v>
      </c>
      <c r="B49" s="6" t="s">
        <v>103</v>
      </c>
      <c r="C49" s="6" t="n">
        <v>3</v>
      </c>
      <c r="D49" s="7" t="s">
        <v>49</v>
      </c>
      <c r="E49" s="8" t="s">
        <v>105</v>
      </c>
      <c r="F49" s="6" t="n">
        <v>4</v>
      </c>
      <c r="G49" s="6" t="n">
        <v>4</v>
      </c>
    </row>
    <row r="50" customFormat="false" ht="21.75" hidden="false" customHeight="true" outlineLevel="0" collapsed="false">
      <c r="A50" s="6" t="s">
        <v>102</v>
      </c>
      <c r="B50" s="6" t="s">
        <v>103</v>
      </c>
      <c r="C50" s="6" t="n">
        <v>4</v>
      </c>
      <c r="D50" s="7" t="s">
        <v>49</v>
      </c>
      <c r="E50" s="8" t="s">
        <v>106</v>
      </c>
      <c r="F50" s="6" t="n">
        <v>4</v>
      </c>
      <c r="G50" s="6" t="n">
        <v>4</v>
      </c>
    </row>
    <row r="51" customFormat="false" ht="21.75" hidden="false" customHeight="true" outlineLevel="0" collapsed="false">
      <c r="A51" s="6" t="s">
        <v>102</v>
      </c>
      <c r="B51" s="6" t="s">
        <v>103</v>
      </c>
      <c r="C51" s="6" t="n">
        <v>5</v>
      </c>
      <c r="D51" s="7" t="s">
        <v>49</v>
      </c>
      <c r="E51" s="8" t="s">
        <v>107</v>
      </c>
      <c r="F51" s="6" t="n">
        <v>4</v>
      </c>
      <c r="G51" s="6" t="n">
        <v>4</v>
      </c>
    </row>
    <row r="52" customFormat="false" ht="21.75" hidden="false" customHeight="true" outlineLevel="0" collapsed="false">
      <c r="A52" s="6" t="s">
        <v>108</v>
      </c>
      <c r="B52" s="6" t="s">
        <v>109</v>
      </c>
      <c r="C52" s="6" t="n">
        <v>1</v>
      </c>
      <c r="D52" s="7" t="s">
        <v>49</v>
      </c>
      <c r="E52" s="8" t="s">
        <v>110</v>
      </c>
      <c r="F52" s="6" t="n">
        <v>4</v>
      </c>
      <c r="G52" s="6" t="n">
        <v>3</v>
      </c>
    </row>
    <row r="53" customFormat="false" ht="21.75" hidden="false" customHeight="true" outlineLevel="0" collapsed="false">
      <c r="A53" s="6" t="s">
        <v>108</v>
      </c>
      <c r="B53" s="6" t="s">
        <v>109</v>
      </c>
      <c r="C53" s="6" t="n">
        <v>2</v>
      </c>
      <c r="D53" s="7" t="s">
        <v>49</v>
      </c>
      <c r="E53" s="8" t="s">
        <v>111</v>
      </c>
      <c r="F53" s="6" t="n">
        <v>4</v>
      </c>
      <c r="G53" s="6" t="n">
        <v>3</v>
      </c>
    </row>
    <row r="54" customFormat="false" ht="21.75" hidden="false" customHeight="true" outlineLevel="0" collapsed="false">
      <c r="A54" s="6" t="s">
        <v>108</v>
      </c>
      <c r="B54" s="6" t="s">
        <v>109</v>
      </c>
      <c r="C54" s="6" t="n">
        <v>3</v>
      </c>
      <c r="D54" s="7" t="s">
        <v>49</v>
      </c>
      <c r="E54" s="8" t="s">
        <v>112</v>
      </c>
      <c r="F54" s="6" t="n">
        <v>3</v>
      </c>
      <c r="G54" s="6" t="n">
        <v>3</v>
      </c>
    </row>
    <row r="55" customFormat="false" ht="21.75" hidden="false" customHeight="true" outlineLevel="0" collapsed="false">
      <c r="A55" s="6" t="s">
        <v>108</v>
      </c>
      <c r="B55" s="6" t="s">
        <v>109</v>
      </c>
      <c r="C55" s="6" t="n">
        <v>4</v>
      </c>
      <c r="D55" s="7" t="s">
        <v>52</v>
      </c>
      <c r="E55" s="8" t="s">
        <v>53</v>
      </c>
      <c r="F55" s="6" t="n">
        <v>2</v>
      </c>
      <c r="G55" s="6" t="n">
        <v>0</v>
      </c>
    </row>
    <row r="56" customFormat="false" ht="21.75" hidden="false" customHeight="true" outlineLevel="0" collapsed="false">
      <c r="A56" s="6" t="s">
        <v>108</v>
      </c>
      <c r="B56" s="6" t="s">
        <v>109</v>
      </c>
      <c r="C56" s="6" t="n">
        <v>5</v>
      </c>
      <c r="D56" s="7" t="s">
        <v>49</v>
      </c>
      <c r="E56" s="8" t="s">
        <v>113</v>
      </c>
      <c r="F56" s="6" t="n">
        <v>1</v>
      </c>
      <c r="G56" s="6" t="n">
        <v>3</v>
      </c>
    </row>
    <row r="57" customFormat="false" ht="21.75" hidden="false" customHeight="true" outlineLevel="0" collapsed="false">
      <c r="A57" s="6" t="s">
        <v>114</v>
      </c>
      <c r="B57" s="6" t="s">
        <v>115</v>
      </c>
      <c r="C57" s="6" t="n">
        <v>1</v>
      </c>
      <c r="D57" s="7" t="s">
        <v>49</v>
      </c>
      <c r="E57" s="8" t="s">
        <v>116</v>
      </c>
      <c r="F57" s="6" t="n">
        <v>3</v>
      </c>
      <c r="G57" s="6" t="n">
        <v>3</v>
      </c>
    </row>
    <row r="58" customFormat="false" ht="21.75" hidden="false" customHeight="true" outlineLevel="0" collapsed="false">
      <c r="A58" s="6" t="s">
        <v>114</v>
      </c>
      <c r="B58" s="6" t="s">
        <v>115</v>
      </c>
      <c r="C58" s="6" t="n">
        <v>2</v>
      </c>
      <c r="D58" s="7" t="s">
        <v>49</v>
      </c>
      <c r="E58" s="8" t="s">
        <v>117</v>
      </c>
      <c r="F58" s="6" t="n">
        <v>3</v>
      </c>
      <c r="G58" s="6" t="n">
        <v>3</v>
      </c>
    </row>
    <row r="59" customFormat="false" ht="21.75" hidden="false" customHeight="true" outlineLevel="0" collapsed="false">
      <c r="A59" s="6" t="s">
        <v>114</v>
      </c>
      <c r="B59" s="6" t="s">
        <v>115</v>
      </c>
      <c r="C59" s="6" t="n">
        <v>3</v>
      </c>
      <c r="D59" s="7" t="s">
        <v>52</v>
      </c>
      <c r="E59" s="8" t="s">
        <v>53</v>
      </c>
      <c r="F59" s="6" t="n">
        <v>2</v>
      </c>
      <c r="G59" s="6" t="n">
        <v>0</v>
      </c>
    </row>
    <row r="60" customFormat="false" ht="21.75" hidden="false" customHeight="true" outlineLevel="0" collapsed="false">
      <c r="A60" s="6" t="s">
        <v>114</v>
      </c>
      <c r="B60" s="6" t="s">
        <v>115</v>
      </c>
      <c r="C60" s="6" t="n">
        <v>4</v>
      </c>
      <c r="D60" s="7" t="s">
        <v>49</v>
      </c>
      <c r="E60" s="8" t="s">
        <v>118</v>
      </c>
      <c r="F60" s="6" t="n">
        <v>3</v>
      </c>
      <c r="G60" s="6" t="n">
        <v>3</v>
      </c>
    </row>
    <row r="61" customFormat="false" ht="21.75" hidden="false" customHeight="true" outlineLevel="0" collapsed="false">
      <c r="A61" s="6" t="s">
        <v>114</v>
      </c>
      <c r="B61" s="6" t="s">
        <v>115</v>
      </c>
      <c r="C61" s="6" t="n">
        <v>5</v>
      </c>
      <c r="D61" s="7" t="s">
        <v>49</v>
      </c>
      <c r="E61" s="8" t="s">
        <v>119</v>
      </c>
      <c r="F61" s="6" t="n">
        <v>3</v>
      </c>
      <c r="G61" s="6" t="n">
        <v>3</v>
      </c>
    </row>
  </sheetData>
  <conditionalFormatting sqref="D2:D61">
    <cfRule type="containsText" priority="2" operator="containsText" aboveAverage="0" equalAverage="0" bottom="0" percent="0" rank="0" text="" dxfId="0">
      <formula>NOT(ISERROR(SEARCH("",D2)))</formula>
    </cfRule>
    <cfRule type="containsText" priority="3" operator="containsText" aboveAverage="0" equalAverage="0" bottom="0" percent="0" rank="0" text="" dxfId="1">
      <formula>NOT(ISERROR(SEARCH("",D2)))</formula>
    </cfRule>
  </conditionalFormatting>
  <dataValidations count="1">
    <dataValidation allowBlank="false" errorStyle="stop" operator="between" showDropDown="false" showErrorMessage="false" showInputMessage="false" sqref="D2:D61" type="list">
      <formula1>"RUN,STOPPED"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7" activeCellId="0" sqref="B7"/>
    </sheetView>
  </sheetViews>
  <sheetFormatPr defaultColWidth="8.6796875" defaultRowHeight="13.5" customHeight="tru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4"/>
  </cols>
  <sheetData>
    <row r="1" customFormat="false" ht="39.75" hidden="false" customHeight="true" outlineLevel="0" collapsed="false">
      <c r="A1" s="9" t="s">
        <v>120</v>
      </c>
      <c r="B1" s="9"/>
    </row>
    <row r="2" customFormat="false" ht="33.75" hidden="false" customHeight="true" outlineLevel="0" collapsed="false">
      <c r="A2" s="10" t="s">
        <v>121</v>
      </c>
      <c r="B2" s="10"/>
    </row>
    <row r="4" customFormat="false" ht="13.5" hidden="false" customHeight="false" outlineLevel="0" collapsed="false">
      <c r="A4" s="11" t="s">
        <v>122</v>
      </c>
      <c r="B4" s="11" t="s">
        <v>123</v>
      </c>
    </row>
    <row r="5" customFormat="false" ht="13.5" hidden="false" customHeight="false" outlineLevel="0" collapsed="false">
      <c r="A5" s="12" t="n">
        <v>1</v>
      </c>
      <c r="B5" s="13" t="n">
        <f aca="false">IF(AND(A5&gt;=1,A5&lt;=SUM(Plan!$F$2)),IF(Plan!$D$2="RUN",Plan!$G$2,0),0)+IF(AND(A5&gt;=SUM(Plan!$F$2)+1,A5&lt;=SUM(Plan!$F$2:$F$3)),IF(Plan!$D$3="RUN",Plan!$G$3,0),0)+IF(AND(A5&gt;=SUM(Plan!$F$2:$F$3)+1,A5&lt;=SUM(Plan!$F$2:$F$4)),IF(Plan!$D$4="RUN",Plan!$G$4,0),0)+IF(AND(A5&gt;=SUM(Plan!$F$2:$F$4)+1,A5&lt;=SUM(Plan!$F$2:$F$5)),IF(Plan!$D$5="RUN",Plan!$G$5,0),0)+IF(AND(A5&gt;=SUM(Plan!$F$2:$F$5)+1,A5&lt;=SUM(Plan!$F$2:$F$6)),IF(Plan!$D$6="RUN",Plan!$G$6,0),0)+IF(AND(A5&gt;=1,A5&lt;=SUM(Plan!$F$7)),IF(Plan!$D$7="RUN",Plan!$G$7,0),0)+IF(AND(A5&gt;=SUM(Plan!$F$7)+1,A5&lt;=SUM(Plan!$F$7:$F$8)),IF(Plan!$D$8="RUN",Plan!$G$8,0),0)+IF(AND(A5&gt;=SUM(Plan!$F$7:$F$8)+1,A5&lt;=SUM(Plan!$F$7:$F$9)),IF(Plan!$D$9="RUN",Plan!$G$9,0),0)+IF(AND(A5&gt;=SUM(Plan!$F$7:$F$9)+1,A5&lt;=SUM(Plan!$F$7:$F$10)),IF(Plan!$D$10="RUN",Plan!$G$10,0),0)+IF(AND(A5&gt;=SUM(Plan!$F$7:$F$10)+1,A5&lt;=SUM(Plan!$F$7:$F$11)),IF(Plan!$D$11="RUN",Plan!$G$11,0),0)+IF(AND(A5&gt;=1,A5&lt;=SUM(Plan!$F$12)),IF(Plan!$D$12="RUN",Plan!$G$12,0),0)+IF(AND(A5&gt;=SUM(Plan!$F$12)+1,A5&lt;=SUM(Plan!$F$12:$F$13)),IF(Plan!$D$13="RUN",Plan!$G$13,0),0)+IF(AND(A5&gt;=SUM(Plan!$F$12:$F$13)+1,A5&lt;=SUM(Plan!$F$12:$F$14)),IF(Plan!$D$14="RUN",Plan!$G$14,0),0)+IF(AND(A5&gt;=SUM(Plan!$F$12:$F$14)+1,A5&lt;=SUM(Plan!$F$12:$F$15)),IF(Plan!$D$15="RUN",Plan!$G$15,0),0)+IF(AND(A5&gt;=SUM(Plan!$F$12:$F$15)+1,A5&lt;=SUM(Plan!$F$12:$F$16)),IF(Plan!$D$16="RUN",Plan!$G$16,0),0)+IF(AND(A5&gt;=1,A5&lt;=SUM(Plan!$F$17)),IF(Plan!$D$17="RUN",Plan!$G$17,0),0)+IF(AND(A5&gt;=SUM(Plan!$F$17)+1,A5&lt;=SUM(Plan!$F$17:$F$18)),IF(Plan!$D$18="RUN",Plan!$G$18,0),0)+IF(AND(A5&gt;=SUM(Plan!$F$17:$F$18)+1,A5&lt;=SUM(Plan!$F$17:$F$19)),IF(Plan!$D$19="RUN",Plan!$G$19,0),0)+IF(AND(A5&gt;=SUM(Plan!$F$17:$F$19)+1,A5&lt;=SUM(Plan!$F$17:$F$20)),IF(Plan!$D$20="RUN",Plan!$G$20,0),0)+IF(AND(A5&gt;=SUM(Plan!$F$17:$F$20)+1,A5&lt;=SUM(Plan!$F$17:$F$21)),IF(Plan!$D$21="RUN",Plan!$G$21,0),0)+IF(AND(A5&gt;=1,A5&lt;=SUM(Plan!$F$22)),IF(Plan!$D$22="RUN",Plan!$G$22,0),0)+IF(AND(A5&gt;=SUM(Plan!$F$22)+1,A5&lt;=SUM(Plan!$F$22:$F$23)),IF(Plan!$D$23="RUN",Plan!$G$23,0),0)+IF(AND(A5&gt;=SUM(Plan!$F$22:$F$23)+1,A5&lt;=SUM(Plan!$F$22:$F$24)),IF(Plan!$D$24="RUN",Plan!$G$24,0),0)+IF(AND(A5&gt;=SUM(Plan!$F$22:$F$24)+1,A5&lt;=SUM(Plan!$F$22:$F$25)),IF(Plan!$D$25="RUN",Plan!$G$25,0),0)+IF(AND(A5&gt;=SUM(Plan!$F$22:$F$25)+1,A5&lt;=SUM(Plan!$F$22:$F$26)),IF(Plan!$D$26="RUN",Plan!$G$26,0),0)+IF(AND(A5&gt;=1,A5&lt;=SUM(Plan!$F$27)),IF(Plan!$D$27="RUN",Plan!$G$27,0),0)+IF(AND(A5&gt;=SUM(Plan!$F$27)+1,A5&lt;=SUM(Plan!$F$27:$F$28)),IF(Plan!$D$28="RUN",Plan!$G$28,0),0)+IF(AND(A5&gt;=SUM(Plan!$F$27:$F$28)+1,A5&lt;=SUM(Plan!$F$27:$F$29)),IF(Plan!$D$29="RUN",Plan!$G$29,0),0)+IF(AND(A5&gt;=SUM(Plan!$F$27:$F$29)+1,A5&lt;=SUM(Plan!$F$27:$F$30)),IF(Plan!$D$30="RUN",Plan!$G$30,0),0)+IF(AND(A5&gt;=SUM(Plan!$F$27:$F$30)+1,A5&lt;=SUM(Plan!$F$27:$F$31)),IF(Plan!$D$31="RUN",Plan!$G$31,0),0)+IF(AND(A5&gt;=1,A5&lt;=SUM(Plan!$F$32)),IF(Plan!$D$32="RUN",Plan!$G$32,0),0)+IF(AND(A5&gt;=SUM(Plan!$F$32)+1,A5&lt;=SUM(Plan!$F$32:$F$33)),IF(Plan!$D$33="RUN",Plan!$G$33,0),0)+IF(AND(A5&gt;=SUM(Plan!$F$32:$F$33)+1,A5&lt;=SUM(Plan!$F$32:$F$34)),IF(Plan!$D$34="RUN",Plan!$G$34,0),0)+IF(AND(A5&gt;=SUM(Plan!$F$32:$F$34)+1,A5&lt;=SUM(Plan!$F$32:$F$35)),IF(Plan!$D$35="RUN",Plan!$G$35,0),0)+IF(AND(A5&gt;=SUM(Plan!$F$32:$F$35)+1,A5&lt;=SUM(Plan!$F$32:$F$36)),IF(Plan!$D$36="RUN",Plan!$G$36,0),0)+IF(AND(A5&gt;=1,A5&lt;=SUM(Plan!$F$37)),IF(Plan!$D$37="RUN",Plan!$G$37,0),0)+IF(AND(A5&gt;=SUM(Plan!$F$37)+1,A5&lt;=SUM(Plan!$F$37:$F$38)),IF(Plan!$D$38="RUN",Plan!$G$38,0),0)+IF(AND(A5&gt;=SUM(Plan!$F$37:$F$38)+1,A5&lt;=SUM(Plan!$F$37:$F$39)),IF(Plan!$D$39="RUN",Plan!$G$39,0),0)+IF(AND(A5&gt;=SUM(Plan!$F$37:$F$39)+1,A5&lt;=SUM(Plan!$F$37:$F$40)),IF(Plan!$D$40="RUN",Plan!$G$40,0),0)+IF(AND(A5&gt;=SUM(Plan!$F$37:$F$40)+1,A5&lt;=SUM(Plan!$F$37:$F$41)),IF(Plan!$D$41="RUN",Plan!$G$41,0),0)+IF(AND(A5&gt;=1,A5&lt;=SUM(Plan!$F$42)),IF(Plan!$D$42="RUN",Plan!$G$42,0),0)+IF(AND(A5&gt;=SUM(Plan!$F$42)+1,A5&lt;=SUM(Plan!$F$42:$F$43)),IF(Plan!$D$43="RUN",Plan!$G$43,0),0)+IF(AND(A5&gt;=SUM(Plan!$F$42:$F$43)+1,A5&lt;=SUM(Plan!$F$42:$F$44)),IF(Plan!$D$44="RUN",Plan!$G$44,0),0)+IF(AND(A5&gt;=SUM(Plan!$F$42:$F$44)+1,A5&lt;=SUM(Plan!$F$42:$F$45)),IF(Plan!$D$45="RUN",Plan!$G$45,0),0)+IF(AND(A5&gt;=SUM(Plan!$F$42:$F$45)+1,A5&lt;=SUM(Plan!$F$42:$F$46)),IF(Plan!$D$46="RUN",Plan!$G$46,0),0)+IF(AND(A5&gt;=1,A5&lt;=SUM(Plan!$F$47)),IF(Plan!$D$47="RUN",Plan!$G$47,0),0)+IF(AND(A5&gt;=SUM(Plan!$F$47)+1,A5&lt;=SUM(Plan!$F$47:$F$48)),IF(Plan!$D$48="RUN",Plan!$G$48,0),0)+IF(AND(A5&gt;=SUM(Plan!$F$47:$F$48)+1,A5&lt;=SUM(Plan!$F$47:$F$49)),IF(Plan!$D$49="RUN",Plan!$G$49,0),0)+IF(AND(A5&gt;=SUM(Plan!$F$47:$F$49)+1,A5&lt;=SUM(Plan!$F$47:$F$50)),IF(Plan!$D$50="RUN",Plan!$G$50,0),0)+IF(AND(A5&gt;=SUM(Plan!$F$47:$F$50)+1,A5&lt;=SUM(Plan!$F$47:$F$51)),IF(Plan!$D$51="RUN",Plan!$G$51,0),0)+IF(AND(A5&gt;=1,A5&lt;=SUM(Plan!$F$52)),IF(Plan!$D$52="RUN",Plan!$G$52,0),0)+IF(AND(A5&gt;=SUM(Plan!$F$52)+1,A5&lt;=SUM(Plan!$F$52:$F$53)),IF(Plan!$D$53="RUN",Plan!$G$53,0),0)+IF(AND(A5&gt;=SUM(Plan!$F$52:$F$53)+1,A5&lt;=SUM(Plan!$F$52:$F$54)),IF(Plan!$D$54="RUN",Plan!$G$54,0),0)+IF(AND(A5&gt;=SUM(Plan!$F$52:$F$54)+1,A5&lt;=SUM(Plan!$F$52:$F$55)),IF(Plan!$D$55="RUN",Plan!$G$55,0),0)+IF(AND(A5&gt;=SUM(Plan!$F$52:$F$55)+1,A5&lt;=SUM(Plan!$F$52:$F$56)),IF(Plan!$D$56="RUN",Plan!$G$56,0),0)+IF(AND(A5&gt;=1,A5&lt;=SUM(Plan!$F$57)),IF(Plan!$D$57="RUN",Plan!$G$57,0),0)+IF(AND(A5&gt;=SUM(Plan!$F$57)+1,A5&lt;=SUM(Plan!$F$57:$F$58)),IF(Plan!$D$58="RUN",Plan!$G$58,0),0)+IF(AND(A5&gt;=SUM(Plan!$F$57:$F$58)+1,A5&lt;=SUM(Plan!$F$57:$F$59)),IF(Plan!$D$59="RUN",Plan!$G$59,0),0)+IF(AND(A5&gt;=SUM(Plan!$F$57:$F$59)+1,A5&lt;=SUM(Plan!$F$57:$F$60)),IF(Plan!$D$60="RUN",Plan!$G$60,0),0)+IF(AND(A5&gt;=SUM(Plan!$F$57:$F$60)+1,A5&lt;=SUM(Plan!$F$57:$F$61)),IF(Plan!$D$61="RUN",Plan!$G$61,0),0)</f>
        <v>40</v>
      </c>
    </row>
    <row r="6" customFormat="false" ht="13.5" hidden="false" customHeight="false" outlineLevel="0" collapsed="false">
      <c r="A6" s="12" t="n">
        <v>2</v>
      </c>
      <c r="B6" s="13" t="n">
        <f aca="false">IF(AND(A6&gt;=1,A6&lt;=SUM(Plan!$F$2)),IF(Plan!$D$2="RUN",Plan!$G$2,0),0)+IF(AND(A6&gt;=SUM(Plan!$F$2)+1,A6&lt;=SUM(Plan!$F$2:$F$3)),IF(Plan!$D$3="RUN",Plan!$G$3,0),0)+IF(AND(A6&gt;=SUM(Plan!$F$2:$F$3)+1,A6&lt;=SUM(Plan!$F$2:$F$4)),IF(Plan!$D$4="RUN",Plan!$G$4,0),0)+IF(AND(A6&gt;=SUM(Plan!$F$2:$F$4)+1,A6&lt;=SUM(Plan!$F$2:$F$5)),IF(Plan!$D$5="RUN",Plan!$G$5,0),0)+IF(AND(A6&gt;=SUM(Plan!$F$2:$F$5)+1,A6&lt;=SUM(Plan!$F$2:$F$6)),IF(Plan!$D$6="RUN",Plan!$G$6,0),0)+IF(AND(A6&gt;=1,A6&lt;=SUM(Plan!$F$7)),IF(Plan!$D$7="RUN",Plan!$G$7,0),0)+IF(AND(A6&gt;=SUM(Plan!$F$7)+1,A6&lt;=SUM(Plan!$F$7:$F$8)),IF(Plan!$D$8="RUN",Plan!$G$8,0),0)+IF(AND(A6&gt;=SUM(Plan!$F$7:$F$8)+1,A6&lt;=SUM(Plan!$F$7:$F$9)),IF(Plan!$D$9="RUN",Plan!$G$9,0),0)+IF(AND(A6&gt;=SUM(Plan!$F$7:$F$9)+1,A6&lt;=SUM(Plan!$F$7:$F$10)),IF(Plan!$D$10="RUN",Plan!$G$10,0),0)+IF(AND(A6&gt;=SUM(Plan!$F$7:$F$10)+1,A6&lt;=SUM(Plan!$F$7:$F$11)),IF(Plan!$D$11="RUN",Plan!$G$11,0),0)+IF(AND(A6&gt;=1,A6&lt;=SUM(Plan!$F$12)),IF(Plan!$D$12="RUN",Plan!$G$12,0),0)+IF(AND(A6&gt;=SUM(Plan!$F$12)+1,A6&lt;=SUM(Plan!$F$12:$F$13)),IF(Plan!$D$13="RUN",Plan!$G$13,0),0)+IF(AND(A6&gt;=SUM(Plan!$F$12:$F$13)+1,A6&lt;=SUM(Plan!$F$12:$F$14)),IF(Plan!$D$14="RUN",Plan!$G$14,0),0)+IF(AND(A6&gt;=SUM(Plan!$F$12:$F$14)+1,A6&lt;=SUM(Plan!$F$12:$F$15)),IF(Plan!$D$15="RUN",Plan!$G$15,0),0)+IF(AND(A6&gt;=SUM(Plan!$F$12:$F$15)+1,A6&lt;=SUM(Plan!$F$12:$F$16)),IF(Plan!$D$16="RUN",Plan!$G$16,0),0)+IF(AND(A6&gt;=1,A6&lt;=SUM(Plan!$F$17)),IF(Plan!$D$17="RUN",Plan!$G$17,0),0)+IF(AND(A6&gt;=SUM(Plan!$F$17)+1,A6&lt;=SUM(Plan!$F$17:$F$18)),IF(Plan!$D$18="RUN",Plan!$G$18,0),0)+IF(AND(A6&gt;=SUM(Plan!$F$17:$F$18)+1,A6&lt;=SUM(Plan!$F$17:$F$19)),IF(Plan!$D$19="RUN",Plan!$G$19,0),0)+IF(AND(A6&gt;=SUM(Plan!$F$17:$F$19)+1,A6&lt;=SUM(Plan!$F$17:$F$20)),IF(Plan!$D$20="RUN",Plan!$G$20,0),0)+IF(AND(A6&gt;=SUM(Plan!$F$17:$F$20)+1,A6&lt;=SUM(Plan!$F$17:$F$21)),IF(Plan!$D$21="RUN",Plan!$G$21,0),0)+IF(AND(A6&gt;=1,A6&lt;=SUM(Plan!$F$22)),IF(Plan!$D$22="RUN",Plan!$G$22,0),0)+IF(AND(A6&gt;=SUM(Plan!$F$22)+1,A6&lt;=SUM(Plan!$F$22:$F$23)),IF(Plan!$D$23="RUN",Plan!$G$23,0),0)+IF(AND(A6&gt;=SUM(Plan!$F$22:$F$23)+1,A6&lt;=SUM(Plan!$F$22:$F$24)),IF(Plan!$D$24="RUN",Plan!$G$24,0),0)+IF(AND(A6&gt;=SUM(Plan!$F$22:$F$24)+1,A6&lt;=SUM(Plan!$F$22:$F$25)),IF(Plan!$D$25="RUN",Plan!$G$25,0),0)+IF(AND(A6&gt;=SUM(Plan!$F$22:$F$25)+1,A6&lt;=SUM(Plan!$F$22:$F$26)),IF(Plan!$D$26="RUN",Plan!$G$26,0),0)+IF(AND(A6&gt;=1,A6&lt;=SUM(Plan!$F$27)),IF(Plan!$D$27="RUN",Plan!$G$27,0),0)+IF(AND(A6&gt;=SUM(Plan!$F$27)+1,A6&lt;=SUM(Plan!$F$27:$F$28)),IF(Plan!$D$28="RUN",Plan!$G$28,0),0)+IF(AND(A6&gt;=SUM(Plan!$F$27:$F$28)+1,A6&lt;=SUM(Plan!$F$27:$F$29)),IF(Plan!$D$29="RUN",Plan!$G$29,0),0)+IF(AND(A6&gt;=SUM(Plan!$F$27:$F$29)+1,A6&lt;=SUM(Plan!$F$27:$F$30)),IF(Plan!$D$30="RUN",Plan!$G$30,0),0)+IF(AND(A6&gt;=SUM(Plan!$F$27:$F$30)+1,A6&lt;=SUM(Plan!$F$27:$F$31)),IF(Plan!$D$31="RUN",Plan!$G$31,0),0)+IF(AND(A6&gt;=1,A6&lt;=SUM(Plan!$F$32)),IF(Plan!$D$32="RUN",Plan!$G$32,0),0)+IF(AND(A6&gt;=SUM(Plan!$F$32)+1,A6&lt;=SUM(Plan!$F$32:$F$33)),IF(Plan!$D$33="RUN",Plan!$G$33,0),0)+IF(AND(A6&gt;=SUM(Plan!$F$32:$F$33)+1,A6&lt;=SUM(Plan!$F$32:$F$34)),IF(Plan!$D$34="RUN",Plan!$G$34,0),0)+IF(AND(A6&gt;=SUM(Plan!$F$32:$F$34)+1,A6&lt;=SUM(Plan!$F$32:$F$35)),IF(Plan!$D$35="RUN",Plan!$G$35,0),0)+IF(AND(A6&gt;=SUM(Plan!$F$32:$F$35)+1,A6&lt;=SUM(Plan!$F$32:$F$36)),IF(Plan!$D$36="RUN",Plan!$G$36,0),0)+IF(AND(A6&gt;=1,A6&lt;=SUM(Plan!$F$37)),IF(Plan!$D$37="RUN",Plan!$G$37,0),0)+IF(AND(A6&gt;=SUM(Plan!$F$37)+1,A6&lt;=SUM(Plan!$F$37:$F$38)),IF(Plan!$D$38="RUN",Plan!$G$38,0),0)+IF(AND(A6&gt;=SUM(Plan!$F$37:$F$38)+1,A6&lt;=SUM(Plan!$F$37:$F$39)),IF(Plan!$D$39="RUN",Plan!$G$39,0),0)+IF(AND(A6&gt;=SUM(Plan!$F$37:$F$39)+1,A6&lt;=SUM(Plan!$F$37:$F$40)),IF(Plan!$D$40="RUN",Plan!$G$40,0),0)+IF(AND(A6&gt;=SUM(Plan!$F$37:$F$40)+1,A6&lt;=SUM(Plan!$F$37:$F$41)),IF(Plan!$D$41="RUN",Plan!$G$41,0),0)+IF(AND(A6&gt;=1,A6&lt;=SUM(Plan!$F$42)),IF(Plan!$D$42="RUN",Plan!$G$42,0),0)+IF(AND(A6&gt;=SUM(Plan!$F$42)+1,A6&lt;=SUM(Plan!$F$42:$F$43)),IF(Plan!$D$43="RUN",Plan!$G$43,0),0)+IF(AND(A6&gt;=SUM(Plan!$F$42:$F$43)+1,A6&lt;=SUM(Plan!$F$42:$F$44)),IF(Plan!$D$44="RUN",Plan!$G$44,0),0)+IF(AND(A6&gt;=SUM(Plan!$F$42:$F$44)+1,A6&lt;=SUM(Plan!$F$42:$F$45)),IF(Plan!$D$45="RUN",Plan!$G$45,0),0)+IF(AND(A6&gt;=SUM(Plan!$F$42:$F$45)+1,A6&lt;=SUM(Plan!$F$42:$F$46)),IF(Plan!$D$46="RUN",Plan!$G$46,0),0)+IF(AND(A6&gt;=1,A6&lt;=SUM(Plan!$F$47)),IF(Plan!$D$47="RUN",Plan!$G$47,0),0)+IF(AND(A6&gt;=SUM(Plan!$F$47)+1,A6&lt;=SUM(Plan!$F$47:$F$48)),IF(Plan!$D$48="RUN",Plan!$G$48,0),0)+IF(AND(A6&gt;=SUM(Plan!$F$47:$F$48)+1,A6&lt;=SUM(Plan!$F$47:$F$49)),IF(Plan!$D$49="RUN",Plan!$G$49,0),0)+IF(AND(A6&gt;=SUM(Plan!$F$47:$F$49)+1,A6&lt;=SUM(Plan!$F$47:$F$50)),IF(Plan!$D$50="RUN",Plan!$G$50,0),0)+IF(AND(A6&gt;=SUM(Plan!$F$47:$F$50)+1,A6&lt;=SUM(Plan!$F$47:$F$51)),IF(Plan!$D$51="RUN",Plan!$G$51,0),0)+IF(AND(A6&gt;=1,A6&lt;=SUM(Plan!$F$52)),IF(Plan!$D$52="RUN",Plan!$G$52,0),0)+IF(AND(A6&gt;=SUM(Plan!$F$52)+1,A6&lt;=SUM(Plan!$F$52:$F$53)),IF(Plan!$D$53="RUN",Plan!$G$53,0),0)+IF(AND(A6&gt;=SUM(Plan!$F$52:$F$53)+1,A6&lt;=SUM(Plan!$F$52:$F$54)),IF(Plan!$D$54="RUN",Plan!$G$54,0),0)+IF(AND(A6&gt;=SUM(Plan!$F$52:$F$54)+1,A6&lt;=SUM(Plan!$F$52:$F$55)),IF(Plan!$D$55="RUN",Plan!$G$55,0),0)+IF(AND(A6&gt;=SUM(Plan!$F$52:$F$55)+1,A6&lt;=SUM(Plan!$F$52:$F$56)),IF(Plan!$D$56="RUN",Plan!$G$56,0),0)+IF(AND(A6&gt;=1,A6&lt;=SUM(Plan!$F$57)),IF(Plan!$D$57="RUN",Plan!$G$57,0),0)+IF(AND(A6&gt;=SUM(Plan!$F$57)+1,A6&lt;=SUM(Plan!$F$57:$F$58)),IF(Plan!$D$58="RUN",Plan!$G$58,0),0)+IF(AND(A6&gt;=SUM(Plan!$F$57:$F$58)+1,A6&lt;=SUM(Plan!$F$57:$F$59)),IF(Plan!$D$59="RUN",Plan!$G$59,0),0)+IF(AND(A6&gt;=SUM(Plan!$F$57:$F$59)+1,A6&lt;=SUM(Plan!$F$57:$F$60)),IF(Plan!$D$60="RUN",Plan!$G$60,0),0)+IF(AND(A6&gt;=SUM(Plan!$F$57:$F$60)+1,A6&lt;=SUM(Plan!$F$57:$F$61)),IF(Plan!$D$61="RUN",Plan!$G$61,0),0)</f>
        <v>36</v>
      </c>
    </row>
    <row r="7" customFormat="false" ht="13.5" hidden="false" customHeight="false" outlineLevel="0" collapsed="false">
      <c r="A7" s="12" t="n">
        <v>3</v>
      </c>
      <c r="B7" s="13" t="n">
        <f aca="false">IF(AND(A7&gt;=1,A7&lt;=SUM(Plan!$F$2)),IF(Plan!$D$2="RUN",Plan!$G$2,0),0)+IF(AND(A7&gt;=SUM(Plan!$F$2)+1,A7&lt;=SUM(Plan!$F$2:$F$3)),IF(Plan!$D$3="RUN",Plan!$G$3,0),0)+IF(AND(A7&gt;=SUM(Plan!$F$2:$F$3)+1,A7&lt;=SUM(Plan!$F$2:$F$4)),IF(Plan!$D$4="RUN",Plan!$G$4,0),0)+IF(AND(A7&gt;=SUM(Plan!$F$2:$F$4)+1,A7&lt;=SUM(Plan!$F$2:$F$5)),IF(Plan!$D$5="RUN",Plan!$G$5,0),0)+IF(AND(A7&gt;=SUM(Plan!$F$2:$F$5)+1,A7&lt;=SUM(Plan!$F$2:$F$6)),IF(Plan!$D$6="RUN",Plan!$G$6,0),0)+IF(AND(A7&gt;=1,A7&lt;=SUM(Plan!$F$7)),IF(Plan!$D$7="RUN",Plan!$G$7,0),0)+IF(AND(A7&gt;=SUM(Plan!$F$7)+1,A7&lt;=SUM(Plan!$F$7:$F$8)),IF(Plan!$D$8="RUN",Plan!$G$8,0),0)+IF(AND(A7&gt;=SUM(Plan!$F$7:$F$8)+1,A7&lt;=SUM(Plan!$F$7:$F$9)),IF(Plan!$D$9="RUN",Plan!$G$9,0),0)+IF(AND(A7&gt;=SUM(Plan!$F$7:$F$9)+1,A7&lt;=SUM(Plan!$F$7:$F$10)),IF(Plan!$D$10="RUN",Plan!$G$10,0),0)+IF(AND(A7&gt;=SUM(Plan!$F$7:$F$10)+1,A7&lt;=SUM(Plan!$F$7:$F$11)),IF(Plan!$D$11="RUN",Plan!$G$11,0),0)+IF(AND(A7&gt;=1,A7&lt;=SUM(Plan!$F$12)),IF(Plan!$D$12="RUN",Plan!$G$12,0),0)+IF(AND(A7&gt;=SUM(Plan!$F$12)+1,A7&lt;=SUM(Plan!$F$12:$F$13)),IF(Plan!$D$13="RUN",Plan!$G$13,0),0)+IF(AND(A7&gt;=SUM(Plan!$F$12:$F$13)+1,A7&lt;=SUM(Plan!$F$12:$F$14)),IF(Plan!$D$14="RUN",Plan!$G$14,0),0)+IF(AND(A7&gt;=SUM(Plan!$F$12:$F$14)+1,A7&lt;=SUM(Plan!$F$12:$F$15)),IF(Plan!$D$15="RUN",Plan!$G$15,0),0)+IF(AND(A7&gt;=SUM(Plan!$F$12:$F$15)+1,A7&lt;=SUM(Plan!$F$12:$F$16)),IF(Plan!$D$16="RUN",Plan!$G$16,0),0)+IF(AND(A7&gt;=1,A7&lt;=SUM(Plan!$F$17)),IF(Plan!$D$17="RUN",Plan!$G$17,0),0)+IF(AND(A7&gt;=SUM(Plan!$F$17)+1,A7&lt;=SUM(Plan!$F$17:$F$18)),IF(Plan!$D$18="RUN",Plan!$G$18,0),0)+IF(AND(A7&gt;=SUM(Plan!$F$17:$F$18)+1,A7&lt;=SUM(Plan!$F$17:$F$19)),IF(Plan!$D$19="RUN",Plan!$G$19,0),0)+IF(AND(A7&gt;=SUM(Plan!$F$17:$F$19)+1,A7&lt;=SUM(Plan!$F$17:$F$20)),IF(Plan!$D$20="RUN",Plan!$G$20,0),0)+IF(AND(A7&gt;=SUM(Plan!$F$17:$F$20)+1,A7&lt;=SUM(Plan!$F$17:$F$21)),IF(Plan!$D$21="RUN",Plan!$G$21,0),0)+IF(AND(A7&gt;=1,A7&lt;=SUM(Plan!$F$22)),IF(Plan!$D$22="RUN",Plan!$G$22,0),0)+IF(AND(A7&gt;=SUM(Plan!$F$22)+1,A7&lt;=SUM(Plan!$F$22:$F$23)),IF(Plan!$D$23="RUN",Plan!$G$23,0),0)+IF(AND(A7&gt;=SUM(Plan!$F$22:$F$23)+1,A7&lt;=SUM(Plan!$F$22:$F$24)),IF(Plan!$D$24="RUN",Plan!$G$24,0),0)+IF(AND(A7&gt;=SUM(Plan!$F$22:$F$24)+1,A7&lt;=SUM(Plan!$F$22:$F$25)),IF(Plan!$D$25="RUN",Plan!$G$25,0),0)+IF(AND(A7&gt;=SUM(Plan!$F$22:$F$25)+1,A7&lt;=SUM(Plan!$F$22:$F$26)),IF(Plan!$D$26="RUN",Plan!$G$26,0),0)+IF(AND(A7&gt;=1,A7&lt;=SUM(Plan!$F$27)),IF(Plan!$D$27="RUN",Plan!$G$27,0),0)+IF(AND(A7&gt;=SUM(Plan!$F$27)+1,A7&lt;=SUM(Plan!$F$27:$F$28)),IF(Plan!$D$28="RUN",Plan!$G$28,0),0)+IF(AND(A7&gt;=SUM(Plan!$F$27:$F$28)+1,A7&lt;=SUM(Plan!$F$27:$F$29)),IF(Plan!$D$29="RUN",Plan!$G$29,0),0)+IF(AND(A7&gt;=SUM(Plan!$F$27:$F$29)+1,A7&lt;=SUM(Plan!$F$27:$F$30)),IF(Plan!$D$30="RUN",Plan!$G$30,0),0)+IF(AND(A7&gt;=SUM(Plan!$F$27:$F$30)+1,A7&lt;=SUM(Plan!$F$27:$F$31)),IF(Plan!$D$31="RUN",Plan!$G$31,0),0)+IF(AND(A7&gt;=1,A7&lt;=SUM(Plan!$F$32)),IF(Plan!$D$32="RUN",Plan!$G$32,0),0)+IF(AND(A7&gt;=SUM(Plan!$F$32)+1,A7&lt;=SUM(Plan!$F$32:$F$33)),IF(Plan!$D$33="RUN",Plan!$G$33,0),0)+IF(AND(A7&gt;=SUM(Plan!$F$32:$F$33)+1,A7&lt;=SUM(Plan!$F$32:$F$34)),IF(Plan!$D$34="RUN",Plan!$G$34,0),0)+IF(AND(A7&gt;=SUM(Plan!$F$32:$F$34)+1,A7&lt;=SUM(Plan!$F$32:$F$35)),IF(Plan!$D$35="RUN",Plan!$G$35,0),0)+IF(AND(A7&gt;=SUM(Plan!$F$32:$F$35)+1,A7&lt;=SUM(Plan!$F$32:$F$36)),IF(Plan!$D$36="RUN",Plan!$G$36,0),0)+IF(AND(A7&gt;=1,A7&lt;=SUM(Plan!$F$37)),IF(Plan!$D$37="RUN",Plan!$G$37,0),0)+IF(AND(A7&gt;=SUM(Plan!$F$37)+1,A7&lt;=SUM(Plan!$F$37:$F$38)),IF(Plan!$D$38="RUN",Plan!$G$38,0),0)+IF(AND(A7&gt;=SUM(Plan!$F$37:$F$38)+1,A7&lt;=SUM(Plan!$F$37:$F$39)),IF(Plan!$D$39="RUN",Plan!$G$39,0),0)+IF(AND(A7&gt;=SUM(Plan!$F$37:$F$39)+1,A7&lt;=SUM(Plan!$F$37:$F$40)),IF(Plan!$D$40="RUN",Plan!$G$40,0),0)+IF(AND(A7&gt;=SUM(Plan!$F$37:$F$40)+1,A7&lt;=SUM(Plan!$F$37:$F$41)),IF(Plan!$D$41="RUN",Plan!$G$41,0),0)+IF(AND(A7&gt;=1,A7&lt;=SUM(Plan!$F$42)),IF(Plan!$D$42="RUN",Plan!$G$42,0),0)+IF(AND(A7&gt;=SUM(Plan!$F$42)+1,A7&lt;=SUM(Plan!$F$42:$F$43)),IF(Plan!$D$43="RUN",Plan!$G$43,0),0)+IF(AND(A7&gt;=SUM(Plan!$F$42:$F$43)+1,A7&lt;=SUM(Plan!$F$42:$F$44)),IF(Plan!$D$44="RUN",Plan!$G$44,0),0)+IF(AND(A7&gt;=SUM(Plan!$F$42:$F$44)+1,A7&lt;=SUM(Plan!$F$42:$F$45)),IF(Plan!$D$45="RUN",Plan!$G$45,0),0)+IF(AND(A7&gt;=SUM(Plan!$F$42:$F$45)+1,A7&lt;=SUM(Plan!$F$42:$F$46)),IF(Plan!$D$46="RUN",Plan!$G$46,0),0)+IF(AND(A7&gt;=1,A7&lt;=SUM(Plan!$F$47)),IF(Plan!$D$47="RUN",Plan!$G$47,0),0)+IF(AND(A7&gt;=SUM(Plan!$F$47)+1,A7&lt;=SUM(Plan!$F$47:$F$48)),IF(Plan!$D$48="RUN",Plan!$G$48,0),0)+IF(AND(A7&gt;=SUM(Plan!$F$47:$F$48)+1,A7&lt;=SUM(Plan!$F$47:$F$49)),IF(Plan!$D$49="RUN",Plan!$G$49,0),0)+IF(AND(A7&gt;=SUM(Plan!$F$47:$F$49)+1,A7&lt;=SUM(Plan!$F$47:$F$50)),IF(Plan!$D$50="RUN",Plan!$G$50,0),0)+IF(AND(A7&gt;=SUM(Plan!$F$47:$F$50)+1,A7&lt;=SUM(Plan!$F$47:$F$51)),IF(Plan!$D$51="RUN",Plan!$G$51,0),0)+IF(AND(A7&gt;=1,A7&lt;=SUM(Plan!$F$52)),IF(Plan!$D$52="RUN",Plan!$G$52,0),0)+IF(AND(A7&gt;=SUM(Plan!$F$52)+1,A7&lt;=SUM(Plan!$F$52:$F$53)),IF(Plan!$D$53="RUN",Plan!$G$53,0),0)+IF(AND(A7&gt;=SUM(Plan!$F$52:$F$53)+1,A7&lt;=SUM(Plan!$F$52:$F$54)),IF(Plan!$D$54="RUN",Plan!$G$54,0),0)+IF(AND(A7&gt;=SUM(Plan!$F$52:$F$54)+1,A7&lt;=SUM(Plan!$F$52:$F$55)),IF(Plan!$D$55="RUN",Plan!$G$55,0),0)+IF(AND(A7&gt;=SUM(Plan!$F$52:$F$55)+1,A7&lt;=SUM(Plan!$F$52:$F$56)),IF(Plan!$D$56="RUN",Plan!$G$56,0),0)+IF(AND(A7&gt;=1,A7&lt;=SUM(Plan!$F$57)),IF(Plan!$D$57="RUN",Plan!$G$57,0),0)+IF(AND(A7&gt;=SUM(Plan!$F$57)+1,A7&lt;=SUM(Plan!$F$57:$F$58)),IF(Plan!$D$58="RUN",Plan!$G$58,0),0)+IF(AND(A7&gt;=SUM(Plan!$F$57:$F$58)+1,A7&lt;=SUM(Plan!$F$57:$F$59)),IF(Plan!$D$59="RUN",Plan!$G$59,0),0)+IF(AND(A7&gt;=SUM(Plan!$F$57:$F$59)+1,A7&lt;=SUM(Plan!$F$57:$F$60)),IF(Plan!$D$60="RUN",Plan!$G$60,0),0)+IF(AND(A7&gt;=SUM(Plan!$F$57:$F$60)+1,A7&lt;=SUM(Plan!$F$57:$F$61)),IF(Plan!$D$61="RUN",Plan!$G$61,0),0)</f>
        <v>37</v>
      </c>
    </row>
    <row r="8" customFormat="false" ht="13.5" hidden="false" customHeight="false" outlineLevel="0" collapsed="false">
      <c r="A8" s="12" t="n">
        <v>4</v>
      </c>
      <c r="B8" s="13" t="n">
        <f aca="false">IF(AND(A8&gt;=1,A8&lt;=SUM(Plan!$F$2)),IF(Plan!$D$2="RUN",Plan!$G$2,0),0)+IF(AND(A8&gt;=SUM(Plan!$F$2)+1,A8&lt;=SUM(Plan!$F$2:$F$3)),IF(Plan!$D$3="RUN",Plan!$G$3,0),0)+IF(AND(A8&gt;=SUM(Plan!$F$2:$F$3)+1,A8&lt;=SUM(Plan!$F$2:$F$4)),IF(Plan!$D$4="RUN",Plan!$G$4,0),0)+IF(AND(A8&gt;=SUM(Plan!$F$2:$F$4)+1,A8&lt;=SUM(Plan!$F$2:$F$5)),IF(Plan!$D$5="RUN",Plan!$G$5,0),0)+IF(AND(A8&gt;=SUM(Plan!$F$2:$F$5)+1,A8&lt;=SUM(Plan!$F$2:$F$6)),IF(Plan!$D$6="RUN",Plan!$G$6,0),0)+IF(AND(A8&gt;=1,A8&lt;=SUM(Plan!$F$7)),IF(Plan!$D$7="RUN",Plan!$G$7,0),0)+IF(AND(A8&gt;=SUM(Plan!$F$7)+1,A8&lt;=SUM(Plan!$F$7:$F$8)),IF(Plan!$D$8="RUN",Plan!$G$8,0),0)+IF(AND(A8&gt;=SUM(Plan!$F$7:$F$8)+1,A8&lt;=SUM(Plan!$F$7:$F$9)),IF(Plan!$D$9="RUN",Plan!$G$9,0),0)+IF(AND(A8&gt;=SUM(Plan!$F$7:$F$9)+1,A8&lt;=SUM(Plan!$F$7:$F$10)),IF(Plan!$D$10="RUN",Plan!$G$10,0),0)+IF(AND(A8&gt;=SUM(Plan!$F$7:$F$10)+1,A8&lt;=SUM(Plan!$F$7:$F$11)),IF(Plan!$D$11="RUN",Plan!$G$11,0),0)+IF(AND(A8&gt;=1,A8&lt;=SUM(Plan!$F$12)),IF(Plan!$D$12="RUN",Plan!$G$12,0),0)+IF(AND(A8&gt;=SUM(Plan!$F$12)+1,A8&lt;=SUM(Plan!$F$12:$F$13)),IF(Plan!$D$13="RUN",Plan!$G$13,0),0)+IF(AND(A8&gt;=SUM(Plan!$F$12:$F$13)+1,A8&lt;=SUM(Plan!$F$12:$F$14)),IF(Plan!$D$14="RUN",Plan!$G$14,0),0)+IF(AND(A8&gt;=SUM(Plan!$F$12:$F$14)+1,A8&lt;=SUM(Plan!$F$12:$F$15)),IF(Plan!$D$15="RUN",Plan!$G$15,0),0)+IF(AND(A8&gt;=SUM(Plan!$F$12:$F$15)+1,A8&lt;=SUM(Plan!$F$12:$F$16)),IF(Plan!$D$16="RUN",Plan!$G$16,0),0)+IF(AND(A8&gt;=1,A8&lt;=SUM(Plan!$F$17)),IF(Plan!$D$17="RUN",Plan!$G$17,0),0)+IF(AND(A8&gt;=SUM(Plan!$F$17)+1,A8&lt;=SUM(Plan!$F$17:$F$18)),IF(Plan!$D$18="RUN",Plan!$G$18,0),0)+IF(AND(A8&gt;=SUM(Plan!$F$17:$F$18)+1,A8&lt;=SUM(Plan!$F$17:$F$19)),IF(Plan!$D$19="RUN",Plan!$G$19,0),0)+IF(AND(A8&gt;=SUM(Plan!$F$17:$F$19)+1,A8&lt;=SUM(Plan!$F$17:$F$20)),IF(Plan!$D$20="RUN",Plan!$G$20,0),0)+IF(AND(A8&gt;=SUM(Plan!$F$17:$F$20)+1,A8&lt;=SUM(Plan!$F$17:$F$21)),IF(Plan!$D$21="RUN",Plan!$G$21,0),0)+IF(AND(A8&gt;=1,A8&lt;=SUM(Plan!$F$22)),IF(Plan!$D$22="RUN",Plan!$G$22,0),0)+IF(AND(A8&gt;=SUM(Plan!$F$22)+1,A8&lt;=SUM(Plan!$F$22:$F$23)),IF(Plan!$D$23="RUN",Plan!$G$23,0),0)+IF(AND(A8&gt;=SUM(Plan!$F$22:$F$23)+1,A8&lt;=SUM(Plan!$F$22:$F$24)),IF(Plan!$D$24="RUN",Plan!$G$24,0),0)+IF(AND(A8&gt;=SUM(Plan!$F$22:$F$24)+1,A8&lt;=SUM(Plan!$F$22:$F$25)),IF(Plan!$D$25="RUN",Plan!$G$25,0),0)+IF(AND(A8&gt;=SUM(Plan!$F$22:$F$25)+1,A8&lt;=SUM(Plan!$F$22:$F$26)),IF(Plan!$D$26="RUN",Plan!$G$26,0),0)+IF(AND(A8&gt;=1,A8&lt;=SUM(Plan!$F$27)),IF(Plan!$D$27="RUN",Plan!$G$27,0),0)+IF(AND(A8&gt;=SUM(Plan!$F$27)+1,A8&lt;=SUM(Plan!$F$27:$F$28)),IF(Plan!$D$28="RUN",Plan!$G$28,0),0)+IF(AND(A8&gt;=SUM(Plan!$F$27:$F$28)+1,A8&lt;=SUM(Plan!$F$27:$F$29)),IF(Plan!$D$29="RUN",Plan!$G$29,0),0)+IF(AND(A8&gt;=SUM(Plan!$F$27:$F$29)+1,A8&lt;=SUM(Plan!$F$27:$F$30)),IF(Plan!$D$30="RUN",Plan!$G$30,0),0)+IF(AND(A8&gt;=SUM(Plan!$F$27:$F$30)+1,A8&lt;=SUM(Plan!$F$27:$F$31)),IF(Plan!$D$31="RUN",Plan!$G$31,0),0)+IF(AND(A8&gt;=1,A8&lt;=SUM(Plan!$F$32)),IF(Plan!$D$32="RUN",Plan!$G$32,0),0)+IF(AND(A8&gt;=SUM(Plan!$F$32)+1,A8&lt;=SUM(Plan!$F$32:$F$33)),IF(Plan!$D$33="RUN",Plan!$G$33,0),0)+IF(AND(A8&gt;=SUM(Plan!$F$32:$F$33)+1,A8&lt;=SUM(Plan!$F$32:$F$34)),IF(Plan!$D$34="RUN",Plan!$G$34,0),0)+IF(AND(A8&gt;=SUM(Plan!$F$32:$F$34)+1,A8&lt;=SUM(Plan!$F$32:$F$35)),IF(Plan!$D$35="RUN",Plan!$G$35,0),0)+IF(AND(A8&gt;=SUM(Plan!$F$32:$F$35)+1,A8&lt;=SUM(Plan!$F$32:$F$36)),IF(Plan!$D$36="RUN",Plan!$G$36,0),0)+IF(AND(A8&gt;=1,A8&lt;=SUM(Plan!$F$37)),IF(Plan!$D$37="RUN",Plan!$G$37,0),0)+IF(AND(A8&gt;=SUM(Plan!$F$37)+1,A8&lt;=SUM(Plan!$F$37:$F$38)),IF(Plan!$D$38="RUN",Plan!$G$38,0),0)+IF(AND(A8&gt;=SUM(Plan!$F$37:$F$38)+1,A8&lt;=SUM(Plan!$F$37:$F$39)),IF(Plan!$D$39="RUN",Plan!$G$39,0),0)+IF(AND(A8&gt;=SUM(Plan!$F$37:$F$39)+1,A8&lt;=SUM(Plan!$F$37:$F$40)),IF(Plan!$D$40="RUN",Plan!$G$40,0),0)+IF(AND(A8&gt;=SUM(Plan!$F$37:$F$40)+1,A8&lt;=SUM(Plan!$F$37:$F$41)),IF(Plan!$D$41="RUN",Plan!$G$41,0),0)+IF(AND(A8&gt;=1,A8&lt;=SUM(Plan!$F$42)),IF(Plan!$D$42="RUN",Plan!$G$42,0),0)+IF(AND(A8&gt;=SUM(Plan!$F$42)+1,A8&lt;=SUM(Plan!$F$42:$F$43)),IF(Plan!$D$43="RUN",Plan!$G$43,0),0)+IF(AND(A8&gt;=SUM(Plan!$F$42:$F$43)+1,A8&lt;=SUM(Plan!$F$42:$F$44)),IF(Plan!$D$44="RUN",Plan!$G$44,0),0)+IF(AND(A8&gt;=SUM(Plan!$F$42:$F$44)+1,A8&lt;=SUM(Plan!$F$42:$F$45)),IF(Plan!$D$45="RUN",Plan!$G$45,0),0)+IF(AND(A8&gt;=SUM(Plan!$F$42:$F$45)+1,A8&lt;=SUM(Plan!$F$42:$F$46)),IF(Plan!$D$46="RUN",Plan!$G$46,0),0)+IF(AND(A8&gt;=1,A8&lt;=SUM(Plan!$F$47)),IF(Plan!$D$47="RUN",Plan!$G$47,0),0)+IF(AND(A8&gt;=SUM(Plan!$F$47)+1,A8&lt;=SUM(Plan!$F$47:$F$48)),IF(Plan!$D$48="RUN",Plan!$G$48,0),0)+IF(AND(A8&gt;=SUM(Plan!$F$47:$F$48)+1,A8&lt;=SUM(Plan!$F$47:$F$49)),IF(Plan!$D$49="RUN",Plan!$G$49,0),0)+IF(AND(A8&gt;=SUM(Plan!$F$47:$F$49)+1,A8&lt;=SUM(Plan!$F$47:$F$50)),IF(Plan!$D$50="RUN",Plan!$G$50,0),0)+IF(AND(A8&gt;=SUM(Plan!$F$47:$F$50)+1,A8&lt;=SUM(Plan!$F$47:$F$51)),IF(Plan!$D$51="RUN",Plan!$G$51,0),0)+IF(AND(A8&gt;=1,A8&lt;=SUM(Plan!$F$52)),IF(Plan!$D$52="RUN",Plan!$G$52,0),0)+IF(AND(A8&gt;=SUM(Plan!$F$52)+1,A8&lt;=SUM(Plan!$F$52:$F$53)),IF(Plan!$D$53="RUN",Plan!$G$53,0),0)+IF(AND(A8&gt;=SUM(Plan!$F$52:$F$53)+1,A8&lt;=SUM(Plan!$F$52:$F$54)),IF(Plan!$D$54="RUN",Plan!$G$54,0),0)+IF(AND(A8&gt;=SUM(Plan!$F$52:$F$54)+1,A8&lt;=SUM(Plan!$F$52:$F$55)),IF(Plan!$D$55="RUN",Plan!$G$55,0),0)+IF(AND(A8&gt;=SUM(Plan!$F$52:$F$55)+1,A8&lt;=SUM(Plan!$F$52:$F$56)),IF(Plan!$D$56="RUN",Plan!$G$56,0),0)+IF(AND(A8&gt;=1,A8&lt;=SUM(Plan!$F$57)),IF(Plan!$D$57="RUN",Plan!$G$57,0),0)+IF(AND(A8&gt;=SUM(Plan!$F$57)+1,A8&lt;=SUM(Plan!$F$57:$F$58)),IF(Plan!$D$58="RUN",Plan!$G$58,0),0)+IF(AND(A8&gt;=SUM(Plan!$F$57:$F$58)+1,A8&lt;=SUM(Plan!$F$57:$F$59)),IF(Plan!$D$59="RUN",Plan!$G$59,0),0)+IF(AND(A8&gt;=SUM(Plan!$F$57:$F$59)+1,A8&lt;=SUM(Plan!$F$57:$F$60)),IF(Plan!$D$60="RUN",Plan!$G$60,0),0)+IF(AND(A8&gt;=SUM(Plan!$F$57:$F$60)+1,A8&lt;=SUM(Plan!$F$57:$F$61)),IF(Plan!$D$61="RUN",Plan!$G$61,0),0)</f>
        <v>34</v>
      </c>
    </row>
    <row r="9" customFormat="false" ht="13.5" hidden="false" customHeight="false" outlineLevel="0" collapsed="false">
      <c r="A9" s="12" t="n">
        <v>5</v>
      </c>
      <c r="B9" s="13" t="n">
        <f aca="false">IF(AND(A9&gt;=1,A9&lt;=SUM(Plan!$F$2)),IF(Plan!$D$2="RUN",Plan!$G$2,0),0)+IF(AND(A9&gt;=SUM(Plan!$F$2)+1,A9&lt;=SUM(Plan!$F$2:$F$3)),IF(Plan!$D$3="RUN",Plan!$G$3,0),0)+IF(AND(A9&gt;=SUM(Plan!$F$2:$F$3)+1,A9&lt;=SUM(Plan!$F$2:$F$4)),IF(Plan!$D$4="RUN",Plan!$G$4,0),0)+IF(AND(A9&gt;=SUM(Plan!$F$2:$F$4)+1,A9&lt;=SUM(Plan!$F$2:$F$5)),IF(Plan!$D$5="RUN",Plan!$G$5,0),0)+IF(AND(A9&gt;=SUM(Plan!$F$2:$F$5)+1,A9&lt;=SUM(Plan!$F$2:$F$6)),IF(Plan!$D$6="RUN",Plan!$G$6,0),0)+IF(AND(A9&gt;=1,A9&lt;=SUM(Plan!$F$7)),IF(Plan!$D$7="RUN",Plan!$G$7,0),0)+IF(AND(A9&gt;=SUM(Plan!$F$7)+1,A9&lt;=SUM(Plan!$F$7:$F$8)),IF(Plan!$D$8="RUN",Plan!$G$8,0),0)+IF(AND(A9&gt;=SUM(Plan!$F$7:$F$8)+1,A9&lt;=SUM(Plan!$F$7:$F$9)),IF(Plan!$D$9="RUN",Plan!$G$9,0),0)+IF(AND(A9&gt;=SUM(Plan!$F$7:$F$9)+1,A9&lt;=SUM(Plan!$F$7:$F$10)),IF(Plan!$D$10="RUN",Plan!$G$10,0),0)+IF(AND(A9&gt;=SUM(Plan!$F$7:$F$10)+1,A9&lt;=SUM(Plan!$F$7:$F$11)),IF(Plan!$D$11="RUN",Plan!$G$11,0),0)+IF(AND(A9&gt;=1,A9&lt;=SUM(Plan!$F$12)),IF(Plan!$D$12="RUN",Plan!$G$12,0),0)+IF(AND(A9&gt;=SUM(Plan!$F$12)+1,A9&lt;=SUM(Plan!$F$12:$F$13)),IF(Plan!$D$13="RUN",Plan!$G$13,0),0)+IF(AND(A9&gt;=SUM(Plan!$F$12:$F$13)+1,A9&lt;=SUM(Plan!$F$12:$F$14)),IF(Plan!$D$14="RUN",Plan!$G$14,0),0)+IF(AND(A9&gt;=SUM(Plan!$F$12:$F$14)+1,A9&lt;=SUM(Plan!$F$12:$F$15)),IF(Plan!$D$15="RUN",Plan!$G$15,0),0)+IF(AND(A9&gt;=SUM(Plan!$F$12:$F$15)+1,A9&lt;=SUM(Plan!$F$12:$F$16)),IF(Plan!$D$16="RUN",Plan!$G$16,0),0)+IF(AND(A9&gt;=1,A9&lt;=SUM(Plan!$F$17)),IF(Plan!$D$17="RUN",Plan!$G$17,0),0)+IF(AND(A9&gt;=SUM(Plan!$F$17)+1,A9&lt;=SUM(Plan!$F$17:$F$18)),IF(Plan!$D$18="RUN",Plan!$G$18,0),0)+IF(AND(A9&gt;=SUM(Plan!$F$17:$F$18)+1,A9&lt;=SUM(Plan!$F$17:$F$19)),IF(Plan!$D$19="RUN",Plan!$G$19,0),0)+IF(AND(A9&gt;=SUM(Plan!$F$17:$F$19)+1,A9&lt;=SUM(Plan!$F$17:$F$20)),IF(Plan!$D$20="RUN",Plan!$G$20,0),0)+IF(AND(A9&gt;=SUM(Plan!$F$17:$F$20)+1,A9&lt;=SUM(Plan!$F$17:$F$21)),IF(Plan!$D$21="RUN",Plan!$G$21,0),0)+IF(AND(A9&gt;=1,A9&lt;=SUM(Plan!$F$22)),IF(Plan!$D$22="RUN",Plan!$G$22,0),0)+IF(AND(A9&gt;=SUM(Plan!$F$22)+1,A9&lt;=SUM(Plan!$F$22:$F$23)),IF(Plan!$D$23="RUN",Plan!$G$23,0),0)+IF(AND(A9&gt;=SUM(Plan!$F$22:$F$23)+1,A9&lt;=SUM(Plan!$F$22:$F$24)),IF(Plan!$D$24="RUN",Plan!$G$24,0),0)+IF(AND(A9&gt;=SUM(Plan!$F$22:$F$24)+1,A9&lt;=SUM(Plan!$F$22:$F$25)),IF(Plan!$D$25="RUN",Plan!$G$25,0),0)+IF(AND(A9&gt;=SUM(Plan!$F$22:$F$25)+1,A9&lt;=SUM(Plan!$F$22:$F$26)),IF(Plan!$D$26="RUN",Plan!$G$26,0),0)+IF(AND(A9&gt;=1,A9&lt;=SUM(Plan!$F$27)),IF(Plan!$D$27="RUN",Plan!$G$27,0),0)+IF(AND(A9&gt;=SUM(Plan!$F$27)+1,A9&lt;=SUM(Plan!$F$27:$F$28)),IF(Plan!$D$28="RUN",Plan!$G$28,0),0)+IF(AND(A9&gt;=SUM(Plan!$F$27:$F$28)+1,A9&lt;=SUM(Plan!$F$27:$F$29)),IF(Plan!$D$29="RUN",Plan!$G$29,0),0)+IF(AND(A9&gt;=SUM(Plan!$F$27:$F$29)+1,A9&lt;=SUM(Plan!$F$27:$F$30)),IF(Plan!$D$30="RUN",Plan!$G$30,0),0)+IF(AND(A9&gt;=SUM(Plan!$F$27:$F$30)+1,A9&lt;=SUM(Plan!$F$27:$F$31)),IF(Plan!$D$31="RUN",Plan!$G$31,0),0)+IF(AND(A9&gt;=1,A9&lt;=SUM(Plan!$F$32)),IF(Plan!$D$32="RUN",Plan!$G$32,0),0)+IF(AND(A9&gt;=SUM(Plan!$F$32)+1,A9&lt;=SUM(Plan!$F$32:$F$33)),IF(Plan!$D$33="RUN",Plan!$G$33,0),0)+IF(AND(A9&gt;=SUM(Plan!$F$32:$F$33)+1,A9&lt;=SUM(Plan!$F$32:$F$34)),IF(Plan!$D$34="RUN",Plan!$G$34,0),0)+IF(AND(A9&gt;=SUM(Plan!$F$32:$F$34)+1,A9&lt;=SUM(Plan!$F$32:$F$35)),IF(Plan!$D$35="RUN",Plan!$G$35,0),0)+IF(AND(A9&gt;=SUM(Plan!$F$32:$F$35)+1,A9&lt;=SUM(Plan!$F$32:$F$36)),IF(Plan!$D$36="RUN",Plan!$G$36,0),0)+IF(AND(A9&gt;=1,A9&lt;=SUM(Plan!$F$37)),IF(Plan!$D$37="RUN",Plan!$G$37,0),0)+IF(AND(A9&gt;=SUM(Plan!$F$37)+1,A9&lt;=SUM(Plan!$F$37:$F$38)),IF(Plan!$D$38="RUN",Plan!$G$38,0),0)+IF(AND(A9&gt;=SUM(Plan!$F$37:$F$38)+1,A9&lt;=SUM(Plan!$F$37:$F$39)),IF(Plan!$D$39="RUN",Plan!$G$39,0),0)+IF(AND(A9&gt;=SUM(Plan!$F$37:$F$39)+1,A9&lt;=SUM(Plan!$F$37:$F$40)),IF(Plan!$D$40="RUN",Plan!$G$40,0),0)+IF(AND(A9&gt;=SUM(Plan!$F$37:$F$40)+1,A9&lt;=SUM(Plan!$F$37:$F$41)),IF(Plan!$D$41="RUN",Plan!$G$41,0),0)+IF(AND(A9&gt;=1,A9&lt;=SUM(Plan!$F$42)),IF(Plan!$D$42="RUN",Plan!$G$42,0),0)+IF(AND(A9&gt;=SUM(Plan!$F$42)+1,A9&lt;=SUM(Plan!$F$42:$F$43)),IF(Plan!$D$43="RUN",Plan!$G$43,0),0)+IF(AND(A9&gt;=SUM(Plan!$F$42:$F$43)+1,A9&lt;=SUM(Plan!$F$42:$F$44)),IF(Plan!$D$44="RUN",Plan!$G$44,0),0)+IF(AND(A9&gt;=SUM(Plan!$F$42:$F$44)+1,A9&lt;=SUM(Plan!$F$42:$F$45)),IF(Plan!$D$45="RUN",Plan!$G$45,0),0)+IF(AND(A9&gt;=SUM(Plan!$F$42:$F$45)+1,A9&lt;=SUM(Plan!$F$42:$F$46)),IF(Plan!$D$46="RUN",Plan!$G$46,0),0)+IF(AND(A9&gt;=1,A9&lt;=SUM(Plan!$F$47)),IF(Plan!$D$47="RUN",Plan!$G$47,0),0)+IF(AND(A9&gt;=SUM(Plan!$F$47)+1,A9&lt;=SUM(Plan!$F$47:$F$48)),IF(Plan!$D$48="RUN",Plan!$G$48,0),0)+IF(AND(A9&gt;=SUM(Plan!$F$47:$F$48)+1,A9&lt;=SUM(Plan!$F$47:$F$49)),IF(Plan!$D$49="RUN",Plan!$G$49,0),0)+IF(AND(A9&gt;=SUM(Plan!$F$47:$F$49)+1,A9&lt;=SUM(Plan!$F$47:$F$50)),IF(Plan!$D$50="RUN",Plan!$G$50,0),0)+IF(AND(A9&gt;=SUM(Plan!$F$47:$F$50)+1,A9&lt;=SUM(Plan!$F$47:$F$51)),IF(Plan!$D$51="RUN",Plan!$G$51,0),0)+IF(AND(A9&gt;=1,A9&lt;=SUM(Plan!$F$52)),IF(Plan!$D$52="RUN",Plan!$G$52,0),0)+IF(AND(A9&gt;=SUM(Plan!$F$52)+1,A9&lt;=SUM(Plan!$F$52:$F$53)),IF(Plan!$D$53="RUN",Plan!$G$53,0),0)+IF(AND(A9&gt;=SUM(Plan!$F$52:$F$53)+1,A9&lt;=SUM(Plan!$F$52:$F$54)),IF(Plan!$D$54="RUN",Plan!$G$54,0),0)+IF(AND(A9&gt;=SUM(Plan!$F$52:$F$54)+1,A9&lt;=SUM(Plan!$F$52:$F$55)),IF(Plan!$D$55="RUN",Plan!$G$55,0),0)+IF(AND(A9&gt;=SUM(Plan!$F$52:$F$55)+1,A9&lt;=SUM(Plan!$F$52:$F$56)),IF(Plan!$D$56="RUN",Plan!$G$56,0),0)+IF(AND(A9&gt;=1,A9&lt;=SUM(Plan!$F$57)),IF(Plan!$D$57="RUN",Plan!$G$57,0),0)+IF(AND(A9&gt;=SUM(Plan!$F$57)+1,A9&lt;=SUM(Plan!$F$57:$F$58)),IF(Plan!$D$58="RUN",Plan!$G$58,0),0)+IF(AND(A9&gt;=SUM(Plan!$F$57:$F$58)+1,A9&lt;=SUM(Plan!$F$57:$F$59)),IF(Plan!$D$59="RUN",Plan!$G$59,0),0)+IF(AND(A9&gt;=SUM(Plan!$F$57:$F$59)+1,A9&lt;=SUM(Plan!$F$57:$F$60)),IF(Plan!$D$60="RUN",Plan!$G$60,0),0)+IF(AND(A9&gt;=SUM(Plan!$F$57:$F$60)+1,A9&lt;=SUM(Plan!$F$57:$F$61)),IF(Plan!$D$61="RUN",Plan!$G$61,0),0)</f>
        <v>37</v>
      </c>
    </row>
    <row r="10" customFormat="false" ht="13.5" hidden="false" customHeight="false" outlineLevel="0" collapsed="false">
      <c r="A10" s="12" t="n">
        <v>6</v>
      </c>
      <c r="B10" s="13" t="n">
        <f aca="false">IF(AND(A10&gt;=1,A10&lt;=SUM(Plan!$F$2)),IF(Plan!$D$2="RUN",Plan!$G$2,0),0)+IF(AND(A10&gt;=SUM(Plan!$F$2)+1,A10&lt;=SUM(Plan!$F$2:$F$3)),IF(Plan!$D$3="RUN",Plan!$G$3,0),0)+IF(AND(A10&gt;=SUM(Plan!$F$2:$F$3)+1,A10&lt;=SUM(Plan!$F$2:$F$4)),IF(Plan!$D$4="RUN",Plan!$G$4,0),0)+IF(AND(A10&gt;=SUM(Plan!$F$2:$F$4)+1,A10&lt;=SUM(Plan!$F$2:$F$5)),IF(Plan!$D$5="RUN",Plan!$G$5,0),0)+IF(AND(A10&gt;=SUM(Plan!$F$2:$F$5)+1,A10&lt;=SUM(Plan!$F$2:$F$6)),IF(Plan!$D$6="RUN",Plan!$G$6,0),0)+IF(AND(A10&gt;=1,A10&lt;=SUM(Plan!$F$7)),IF(Plan!$D$7="RUN",Plan!$G$7,0),0)+IF(AND(A10&gt;=SUM(Plan!$F$7)+1,A10&lt;=SUM(Plan!$F$7:$F$8)),IF(Plan!$D$8="RUN",Plan!$G$8,0),0)+IF(AND(A10&gt;=SUM(Plan!$F$7:$F$8)+1,A10&lt;=SUM(Plan!$F$7:$F$9)),IF(Plan!$D$9="RUN",Plan!$G$9,0),0)+IF(AND(A10&gt;=SUM(Plan!$F$7:$F$9)+1,A10&lt;=SUM(Plan!$F$7:$F$10)),IF(Plan!$D$10="RUN",Plan!$G$10,0),0)+IF(AND(A10&gt;=SUM(Plan!$F$7:$F$10)+1,A10&lt;=SUM(Plan!$F$7:$F$11)),IF(Plan!$D$11="RUN",Plan!$G$11,0),0)+IF(AND(A10&gt;=1,A10&lt;=SUM(Plan!$F$12)),IF(Plan!$D$12="RUN",Plan!$G$12,0),0)+IF(AND(A10&gt;=SUM(Plan!$F$12)+1,A10&lt;=SUM(Plan!$F$12:$F$13)),IF(Plan!$D$13="RUN",Plan!$G$13,0),0)+IF(AND(A10&gt;=SUM(Plan!$F$12:$F$13)+1,A10&lt;=SUM(Plan!$F$12:$F$14)),IF(Plan!$D$14="RUN",Plan!$G$14,0),0)+IF(AND(A10&gt;=SUM(Plan!$F$12:$F$14)+1,A10&lt;=SUM(Plan!$F$12:$F$15)),IF(Plan!$D$15="RUN",Plan!$G$15,0),0)+IF(AND(A10&gt;=SUM(Plan!$F$12:$F$15)+1,A10&lt;=SUM(Plan!$F$12:$F$16)),IF(Plan!$D$16="RUN",Plan!$G$16,0),0)+IF(AND(A10&gt;=1,A10&lt;=SUM(Plan!$F$17)),IF(Plan!$D$17="RUN",Plan!$G$17,0),0)+IF(AND(A10&gt;=SUM(Plan!$F$17)+1,A10&lt;=SUM(Plan!$F$17:$F$18)),IF(Plan!$D$18="RUN",Plan!$G$18,0),0)+IF(AND(A10&gt;=SUM(Plan!$F$17:$F$18)+1,A10&lt;=SUM(Plan!$F$17:$F$19)),IF(Plan!$D$19="RUN",Plan!$G$19,0),0)+IF(AND(A10&gt;=SUM(Plan!$F$17:$F$19)+1,A10&lt;=SUM(Plan!$F$17:$F$20)),IF(Plan!$D$20="RUN",Plan!$G$20,0),0)+IF(AND(A10&gt;=SUM(Plan!$F$17:$F$20)+1,A10&lt;=SUM(Plan!$F$17:$F$21)),IF(Plan!$D$21="RUN",Plan!$G$21,0),0)+IF(AND(A10&gt;=1,A10&lt;=SUM(Plan!$F$22)),IF(Plan!$D$22="RUN",Plan!$G$22,0),0)+IF(AND(A10&gt;=SUM(Plan!$F$22)+1,A10&lt;=SUM(Plan!$F$22:$F$23)),IF(Plan!$D$23="RUN",Plan!$G$23,0),0)+IF(AND(A10&gt;=SUM(Plan!$F$22:$F$23)+1,A10&lt;=SUM(Plan!$F$22:$F$24)),IF(Plan!$D$24="RUN",Plan!$G$24,0),0)+IF(AND(A10&gt;=SUM(Plan!$F$22:$F$24)+1,A10&lt;=SUM(Plan!$F$22:$F$25)),IF(Plan!$D$25="RUN",Plan!$G$25,0),0)+IF(AND(A10&gt;=SUM(Plan!$F$22:$F$25)+1,A10&lt;=SUM(Plan!$F$22:$F$26)),IF(Plan!$D$26="RUN",Plan!$G$26,0),0)+IF(AND(A10&gt;=1,A10&lt;=SUM(Plan!$F$27)),IF(Plan!$D$27="RUN",Plan!$G$27,0),0)+IF(AND(A10&gt;=SUM(Plan!$F$27)+1,A10&lt;=SUM(Plan!$F$27:$F$28)),IF(Plan!$D$28="RUN",Plan!$G$28,0),0)+IF(AND(A10&gt;=SUM(Plan!$F$27:$F$28)+1,A10&lt;=SUM(Plan!$F$27:$F$29)),IF(Plan!$D$29="RUN",Plan!$G$29,0),0)+IF(AND(A10&gt;=SUM(Plan!$F$27:$F$29)+1,A10&lt;=SUM(Plan!$F$27:$F$30)),IF(Plan!$D$30="RUN",Plan!$G$30,0),0)+IF(AND(A10&gt;=SUM(Plan!$F$27:$F$30)+1,A10&lt;=SUM(Plan!$F$27:$F$31)),IF(Plan!$D$31="RUN",Plan!$G$31,0),0)+IF(AND(A10&gt;=1,A10&lt;=SUM(Plan!$F$32)),IF(Plan!$D$32="RUN",Plan!$G$32,0),0)+IF(AND(A10&gt;=SUM(Plan!$F$32)+1,A10&lt;=SUM(Plan!$F$32:$F$33)),IF(Plan!$D$33="RUN",Plan!$G$33,0),0)+IF(AND(A10&gt;=SUM(Plan!$F$32:$F$33)+1,A10&lt;=SUM(Plan!$F$32:$F$34)),IF(Plan!$D$34="RUN",Plan!$G$34,0),0)+IF(AND(A10&gt;=SUM(Plan!$F$32:$F$34)+1,A10&lt;=SUM(Plan!$F$32:$F$35)),IF(Plan!$D$35="RUN",Plan!$G$35,0),0)+IF(AND(A10&gt;=SUM(Plan!$F$32:$F$35)+1,A10&lt;=SUM(Plan!$F$32:$F$36)),IF(Plan!$D$36="RUN",Plan!$G$36,0),0)+IF(AND(A10&gt;=1,A10&lt;=SUM(Plan!$F$37)),IF(Plan!$D$37="RUN",Plan!$G$37,0),0)+IF(AND(A10&gt;=SUM(Plan!$F$37)+1,A10&lt;=SUM(Plan!$F$37:$F$38)),IF(Plan!$D$38="RUN",Plan!$G$38,0),0)+IF(AND(A10&gt;=SUM(Plan!$F$37:$F$38)+1,A10&lt;=SUM(Plan!$F$37:$F$39)),IF(Plan!$D$39="RUN",Plan!$G$39,0),0)+IF(AND(A10&gt;=SUM(Plan!$F$37:$F$39)+1,A10&lt;=SUM(Plan!$F$37:$F$40)),IF(Plan!$D$40="RUN",Plan!$G$40,0),0)+IF(AND(A10&gt;=SUM(Plan!$F$37:$F$40)+1,A10&lt;=SUM(Plan!$F$37:$F$41)),IF(Plan!$D$41="RUN",Plan!$G$41,0),0)+IF(AND(A10&gt;=1,A10&lt;=SUM(Plan!$F$42)),IF(Plan!$D$42="RUN",Plan!$G$42,0),0)+IF(AND(A10&gt;=SUM(Plan!$F$42)+1,A10&lt;=SUM(Plan!$F$42:$F$43)),IF(Plan!$D$43="RUN",Plan!$G$43,0),0)+IF(AND(A10&gt;=SUM(Plan!$F$42:$F$43)+1,A10&lt;=SUM(Plan!$F$42:$F$44)),IF(Plan!$D$44="RUN",Plan!$G$44,0),0)+IF(AND(A10&gt;=SUM(Plan!$F$42:$F$44)+1,A10&lt;=SUM(Plan!$F$42:$F$45)),IF(Plan!$D$45="RUN",Plan!$G$45,0),0)+IF(AND(A10&gt;=SUM(Plan!$F$42:$F$45)+1,A10&lt;=SUM(Plan!$F$42:$F$46)),IF(Plan!$D$46="RUN",Plan!$G$46,0),0)+IF(AND(A10&gt;=1,A10&lt;=SUM(Plan!$F$47)),IF(Plan!$D$47="RUN",Plan!$G$47,0),0)+IF(AND(A10&gt;=SUM(Plan!$F$47)+1,A10&lt;=SUM(Plan!$F$47:$F$48)),IF(Plan!$D$48="RUN",Plan!$G$48,0),0)+IF(AND(A10&gt;=SUM(Plan!$F$47:$F$48)+1,A10&lt;=SUM(Plan!$F$47:$F$49)),IF(Plan!$D$49="RUN",Plan!$G$49,0),0)+IF(AND(A10&gt;=SUM(Plan!$F$47:$F$49)+1,A10&lt;=SUM(Plan!$F$47:$F$50)),IF(Plan!$D$50="RUN",Plan!$G$50,0),0)+IF(AND(A10&gt;=SUM(Plan!$F$47:$F$50)+1,A10&lt;=SUM(Plan!$F$47:$F$51)),IF(Plan!$D$51="RUN",Plan!$G$51,0),0)+IF(AND(A10&gt;=1,A10&lt;=SUM(Plan!$F$52)),IF(Plan!$D$52="RUN",Plan!$G$52,0),0)+IF(AND(A10&gt;=SUM(Plan!$F$52)+1,A10&lt;=SUM(Plan!$F$52:$F$53)),IF(Plan!$D$53="RUN",Plan!$G$53,0),0)+IF(AND(A10&gt;=SUM(Plan!$F$52:$F$53)+1,A10&lt;=SUM(Plan!$F$52:$F$54)),IF(Plan!$D$54="RUN",Plan!$G$54,0),0)+IF(AND(A10&gt;=SUM(Plan!$F$52:$F$54)+1,A10&lt;=SUM(Plan!$F$52:$F$55)),IF(Plan!$D$55="RUN",Plan!$G$55,0),0)+IF(AND(A10&gt;=SUM(Plan!$F$52:$F$55)+1,A10&lt;=SUM(Plan!$F$52:$F$56)),IF(Plan!$D$56="RUN",Plan!$G$56,0),0)+IF(AND(A10&gt;=1,A10&lt;=SUM(Plan!$F$57)),IF(Plan!$D$57="RUN",Plan!$G$57,0),0)+IF(AND(A10&gt;=SUM(Plan!$F$57)+1,A10&lt;=SUM(Plan!$F$57:$F$58)),IF(Plan!$D$58="RUN",Plan!$G$58,0),0)+IF(AND(A10&gt;=SUM(Plan!$F$57:$F$58)+1,A10&lt;=SUM(Plan!$F$57:$F$59)),IF(Plan!$D$59="RUN",Plan!$G$59,0),0)+IF(AND(A10&gt;=SUM(Plan!$F$57:$F$59)+1,A10&lt;=SUM(Plan!$F$57:$F$60)),IF(Plan!$D$60="RUN",Plan!$G$60,0),0)+IF(AND(A10&gt;=SUM(Plan!$F$57:$F$60)+1,A10&lt;=SUM(Plan!$F$57:$F$61)),IF(Plan!$D$61="RUN",Plan!$G$61,0),0)</f>
        <v>36</v>
      </c>
    </row>
    <row r="11" customFormat="false" ht="13.5" hidden="false" customHeight="false" outlineLevel="0" collapsed="false">
      <c r="A11" s="12" t="n">
        <v>7</v>
      </c>
      <c r="B11" s="13" t="n">
        <f aca="false">IF(AND(A11&gt;=1,A11&lt;=SUM(Plan!$F$2)),IF(Plan!$D$2="RUN",Plan!$G$2,0),0)+IF(AND(A11&gt;=SUM(Plan!$F$2)+1,A11&lt;=SUM(Plan!$F$2:$F$3)),IF(Plan!$D$3="RUN",Plan!$G$3,0),0)+IF(AND(A11&gt;=SUM(Plan!$F$2:$F$3)+1,A11&lt;=SUM(Plan!$F$2:$F$4)),IF(Plan!$D$4="RUN",Plan!$G$4,0),0)+IF(AND(A11&gt;=SUM(Plan!$F$2:$F$4)+1,A11&lt;=SUM(Plan!$F$2:$F$5)),IF(Plan!$D$5="RUN",Plan!$G$5,0),0)+IF(AND(A11&gt;=SUM(Plan!$F$2:$F$5)+1,A11&lt;=SUM(Plan!$F$2:$F$6)),IF(Plan!$D$6="RUN",Plan!$G$6,0),0)+IF(AND(A11&gt;=1,A11&lt;=SUM(Plan!$F$7)),IF(Plan!$D$7="RUN",Plan!$G$7,0),0)+IF(AND(A11&gt;=SUM(Plan!$F$7)+1,A11&lt;=SUM(Plan!$F$7:$F$8)),IF(Plan!$D$8="RUN",Plan!$G$8,0),0)+IF(AND(A11&gt;=SUM(Plan!$F$7:$F$8)+1,A11&lt;=SUM(Plan!$F$7:$F$9)),IF(Plan!$D$9="RUN",Plan!$G$9,0),0)+IF(AND(A11&gt;=SUM(Plan!$F$7:$F$9)+1,A11&lt;=SUM(Plan!$F$7:$F$10)),IF(Plan!$D$10="RUN",Plan!$G$10,0),0)+IF(AND(A11&gt;=SUM(Plan!$F$7:$F$10)+1,A11&lt;=SUM(Plan!$F$7:$F$11)),IF(Plan!$D$11="RUN",Plan!$G$11,0),0)+IF(AND(A11&gt;=1,A11&lt;=SUM(Plan!$F$12)),IF(Plan!$D$12="RUN",Plan!$G$12,0),0)+IF(AND(A11&gt;=SUM(Plan!$F$12)+1,A11&lt;=SUM(Plan!$F$12:$F$13)),IF(Plan!$D$13="RUN",Plan!$G$13,0),0)+IF(AND(A11&gt;=SUM(Plan!$F$12:$F$13)+1,A11&lt;=SUM(Plan!$F$12:$F$14)),IF(Plan!$D$14="RUN",Plan!$G$14,0),0)+IF(AND(A11&gt;=SUM(Plan!$F$12:$F$14)+1,A11&lt;=SUM(Plan!$F$12:$F$15)),IF(Plan!$D$15="RUN",Plan!$G$15,0),0)+IF(AND(A11&gt;=SUM(Plan!$F$12:$F$15)+1,A11&lt;=SUM(Plan!$F$12:$F$16)),IF(Plan!$D$16="RUN",Plan!$G$16,0),0)+IF(AND(A11&gt;=1,A11&lt;=SUM(Plan!$F$17)),IF(Plan!$D$17="RUN",Plan!$G$17,0),0)+IF(AND(A11&gt;=SUM(Plan!$F$17)+1,A11&lt;=SUM(Plan!$F$17:$F$18)),IF(Plan!$D$18="RUN",Plan!$G$18,0),0)+IF(AND(A11&gt;=SUM(Plan!$F$17:$F$18)+1,A11&lt;=SUM(Plan!$F$17:$F$19)),IF(Plan!$D$19="RUN",Plan!$G$19,0),0)+IF(AND(A11&gt;=SUM(Plan!$F$17:$F$19)+1,A11&lt;=SUM(Plan!$F$17:$F$20)),IF(Plan!$D$20="RUN",Plan!$G$20,0),0)+IF(AND(A11&gt;=SUM(Plan!$F$17:$F$20)+1,A11&lt;=SUM(Plan!$F$17:$F$21)),IF(Plan!$D$21="RUN",Plan!$G$21,0),0)+IF(AND(A11&gt;=1,A11&lt;=SUM(Plan!$F$22)),IF(Plan!$D$22="RUN",Plan!$G$22,0),0)+IF(AND(A11&gt;=SUM(Plan!$F$22)+1,A11&lt;=SUM(Plan!$F$22:$F$23)),IF(Plan!$D$23="RUN",Plan!$G$23,0),0)+IF(AND(A11&gt;=SUM(Plan!$F$22:$F$23)+1,A11&lt;=SUM(Plan!$F$22:$F$24)),IF(Plan!$D$24="RUN",Plan!$G$24,0),0)+IF(AND(A11&gt;=SUM(Plan!$F$22:$F$24)+1,A11&lt;=SUM(Plan!$F$22:$F$25)),IF(Plan!$D$25="RUN",Plan!$G$25,0),0)+IF(AND(A11&gt;=SUM(Plan!$F$22:$F$25)+1,A11&lt;=SUM(Plan!$F$22:$F$26)),IF(Plan!$D$26="RUN",Plan!$G$26,0),0)+IF(AND(A11&gt;=1,A11&lt;=SUM(Plan!$F$27)),IF(Plan!$D$27="RUN",Plan!$G$27,0),0)+IF(AND(A11&gt;=SUM(Plan!$F$27)+1,A11&lt;=SUM(Plan!$F$27:$F$28)),IF(Plan!$D$28="RUN",Plan!$G$28,0),0)+IF(AND(A11&gt;=SUM(Plan!$F$27:$F$28)+1,A11&lt;=SUM(Plan!$F$27:$F$29)),IF(Plan!$D$29="RUN",Plan!$G$29,0),0)+IF(AND(A11&gt;=SUM(Plan!$F$27:$F$29)+1,A11&lt;=SUM(Plan!$F$27:$F$30)),IF(Plan!$D$30="RUN",Plan!$G$30,0),0)+IF(AND(A11&gt;=SUM(Plan!$F$27:$F$30)+1,A11&lt;=SUM(Plan!$F$27:$F$31)),IF(Plan!$D$31="RUN",Plan!$G$31,0),0)+IF(AND(A11&gt;=1,A11&lt;=SUM(Plan!$F$32)),IF(Plan!$D$32="RUN",Plan!$G$32,0),0)+IF(AND(A11&gt;=SUM(Plan!$F$32)+1,A11&lt;=SUM(Plan!$F$32:$F$33)),IF(Plan!$D$33="RUN",Plan!$G$33,0),0)+IF(AND(A11&gt;=SUM(Plan!$F$32:$F$33)+1,A11&lt;=SUM(Plan!$F$32:$F$34)),IF(Plan!$D$34="RUN",Plan!$G$34,0),0)+IF(AND(A11&gt;=SUM(Plan!$F$32:$F$34)+1,A11&lt;=SUM(Plan!$F$32:$F$35)),IF(Plan!$D$35="RUN",Plan!$G$35,0),0)+IF(AND(A11&gt;=SUM(Plan!$F$32:$F$35)+1,A11&lt;=SUM(Plan!$F$32:$F$36)),IF(Plan!$D$36="RUN",Plan!$G$36,0),0)+IF(AND(A11&gt;=1,A11&lt;=SUM(Plan!$F$37)),IF(Plan!$D$37="RUN",Plan!$G$37,0),0)+IF(AND(A11&gt;=SUM(Plan!$F$37)+1,A11&lt;=SUM(Plan!$F$37:$F$38)),IF(Plan!$D$38="RUN",Plan!$G$38,0),0)+IF(AND(A11&gt;=SUM(Plan!$F$37:$F$38)+1,A11&lt;=SUM(Plan!$F$37:$F$39)),IF(Plan!$D$39="RUN",Plan!$G$39,0),0)+IF(AND(A11&gt;=SUM(Plan!$F$37:$F$39)+1,A11&lt;=SUM(Plan!$F$37:$F$40)),IF(Plan!$D$40="RUN",Plan!$G$40,0),0)+IF(AND(A11&gt;=SUM(Plan!$F$37:$F$40)+1,A11&lt;=SUM(Plan!$F$37:$F$41)),IF(Plan!$D$41="RUN",Plan!$G$41,0),0)+IF(AND(A11&gt;=1,A11&lt;=SUM(Plan!$F$42)),IF(Plan!$D$42="RUN",Plan!$G$42,0),0)+IF(AND(A11&gt;=SUM(Plan!$F$42)+1,A11&lt;=SUM(Plan!$F$42:$F$43)),IF(Plan!$D$43="RUN",Plan!$G$43,0),0)+IF(AND(A11&gt;=SUM(Plan!$F$42:$F$43)+1,A11&lt;=SUM(Plan!$F$42:$F$44)),IF(Plan!$D$44="RUN",Plan!$G$44,0),0)+IF(AND(A11&gt;=SUM(Plan!$F$42:$F$44)+1,A11&lt;=SUM(Plan!$F$42:$F$45)),IF(Plan!$D$45="RUN",Plan!$G$45,0),0)+IF(AND(A11&gt;=SUM(Plan!$F$42:$F$45)+1,A11&lt;=SUM(Plan!$F$42:$F$46)),IF(Plan!$D$46="RUN",Plan!$G$46,0),0)+IF(AND(A11&gt;=1,A11&lt;=SUM(Plan!$F$47)),IF(Plan!$D$47="RUN",Plan!$G$47,0),0)+IF(AND(A11&gt;=SUM(Plan!$F$47)+1,A11&lt;=SUM(Plan!$F$47:$F$48)),IF(Plan!$D$48="RUN",Plan!$G$48,0),0)+IF(AND(A11&gt;=SUM(Plan!$F$47:$F$48)+1,A11&lt;=SUM(Plan!$F$47:$F$49)),IF(Plan!$D$49="RUN",Plan!$G$49,0),0)+IF(AND(A11&gt;=SUM(Plan!$F$47:$F$49)+1,A11&lt;=SUM(Plan!$F$47:$F$50)),IF(Plan!$D$50="RUN",Plan!$G$50,0),0)+IF(AND(A11&gt;=SUM(Plan!$F$47:$F$50)+1,A11&lt;=SUM(Plan!$F$47:$F$51)),IF(Plan!$D$51="RUN",Plan!$G$51,0),0)+IF(AND(A11&gt;=1,A11&lt;=SUM(Plan!$F$52)),IF(Plan!$D$52="RUN",Plan!$G$52,0),0)+IF(AND(A11&gt;=SUM(Plan!$F$52)+1,A11&lt;=SUM(Plan!$F$52:$F$53)),IF(Plan!$D$53="RUN",Plan!$G$53,0),0)+IF(AND(A11&gt;=SUM(Plan!$F$52:$F$53)+1,A11&lt;=SUM(Plan!$F$52:$F$54)),IF(Plan!$D$54="RUN",Plan!$G$54,0),0)+IF(AND(A11&gt;=SUM(Plan!$F$52:$F$54)+1,A11&lt;=SUM(Plan!$F$52:$F$55)),IF(Plan!$D$55="RUN",Plan!$G$55,0),0)+IF(AND(A11&gt;=SUM(Plan!$F$52:$F$55)+1,A11&lt;=SUM(Plan!$F$52:$F$56)),IF(Plan!$D$56="RUN",Plan!$G$56,0),0)+IF(AND(A11&gt;=1,A11&lt;=SUM(Plan!$F$57)),IF(Plan!$D$57="RUN",Plan!$G$57,0),0)+IF(AND(A11&gt;=SUM(Plan!$F$57)+1,A11&lt;=SUM(Plan!$F$57:$F$58)),IF(Plan!$D$58="RUN",Plan!$G$58,0),0)+IF(AND(A11&gt;=SUM(Plan!$F$57:$F$58)+1,A11&lt;=SUM(Plan!$F$57:$F$59)),IF(Plan!$D$59="RUN",Plan!$G$59,0),0)+IF(AND(A11&gt;=SUM(Plan!$F$57:$F$59)+1,A11&lt;=SUM(Plan!$F$57:$F$60)),IF(Plan!$D$60="RUN",Plan!$G$60,0),0)+IF(AND(A11&gt;=SUM(Plan!$F$57:$F$60)+1,A11&lt;=SUM(Plan!$F$57:$F$61)),IF(Plan!$D$61="RUN",Plan!$G$61,0),0)</f>
        <v>33</v>
      </c>
    </row>
    <row r="12" customFormat="false" ht="13.5" hidden="false" customHeight="false" outlineLevel="0" collapsed="false">
      <c r="A12" s="12" t="n">
        <v>8</v>
      </c>
      <c r="B12" s="13" t="n">
        <f aca="false">IF(AND(A12&gt;=1,A12&lt;=SUM(Plan!$F$2)),IF(Plan!$D$2="RUN",Plan!$G$2,0),0)+IF(AND(A12&gt;=SUM(Plan!$F$2)+1,A12&lt;=SUM(Plan!$F$2:$F$3)),IF(Plan!$D$3="RUN",Plan!$G$3,0),0)+IF(AND(A12&gt;=SUM(Plan!$F$2:$F$3)+1,A12&lt;=SUM(Plan!$F$2:$F$4)),IF(Plan!$D$4="RUN",Plan!$G$4,0),0)+IF(AND(A12&gt;=SUM(Plan!$F$2:$F$4)+1,A12&lt;=SUM(Plan!$F$2:$F$5)),IF(Plan!$D$5="RUN",Plan!$G$5,0),0)+IF(AND(A12&gt;=SUM(Plan!$F$2:$F$5)+1,A12&lt;=SUM(Plan!$F$2:$F$6)),IF(Plan!$D$6="RUN",Plan!$G$6,0),0)+IF(AND(A12&gt;=1,A12&lt;=SUM(Plan!$F$7)),IF(Plan!$D$7="RUN",Plan!$G$7,0),0)+IF(AND(A12&gt;=SUM(Plan!$F$7)+1,A12&lt;=SUM(Plan!$F$7:$F$8)),IF(Plan!$D$8="RUN",Plan!$G$8,0),0)+IF(AND(A12&gt;=SUM(Plan!$F$7:$F$8)+1,A12&lt;=SUM(Plan!$F$7:$F$9)),IF(Plan!$D$9="RUN",Plan!$G$9,0),0)+IF(AND(A12&gt;=SUM(Plan!$F$7:$F$9)+1,A12&lt;=SUM(Plan!$F$7:$F$10)),IF(Plan!$D$10="RUN",Plan!$G$10,0),0)+IF(AND(A12&gt;=SUM(Plan!$F$7:$F$10)+1,A12&lt;=SUM(Plan!$F$7:$F$11)),IF(Plan!$D$11="RUN",Plan!$G$11,0),0)+IF(AND(A12&gt;=1,A12&lt;=SUM(Plan!$F$12)),IF(Plan!$D$12="RUN",Plan!$G$12,0),0)+IF(AND(A12&gt;=SUM(Plan!$F$12)+1,A12&lt;=SUM(Plan!$F$12:$F$13)),IF(Plan!$D$13="RUN",Plan!$G$13,0),0)+IF(AND(A12&gt;=SUM(Plan!$F$12:$F$13)+1,A12&lt;=SUM(Plan!$F$12:$F$14)),IF(Plan!$D$14="RUN",Plan!$G$14,0),0)+IF(AND(A12&gt;=SUM(Plan!$F$12:$F$14)+1,A12&lt;=SUM(Plan!$F$12:$F$15)),IF(Plan!$D$15="RUN",Plan!$G$15,0),0)+IF(AND(A12&gt;=SUM(Plan!$F$12:$F$15)+1,A12&lt;=SUM(Plan!$F$12:$F$16)),IF(Plan!$D$16="RUN",Plan!$G$16,0),0)+IF(AND(A12&gt;=1,A12&lt;=SUM(Plan!$F$17)),IF(Plan!$D$17="RUN",Plan!$G$17,0),0)+IF(AND(A12&gt;=SUM(Plan!$F$17)+1,A12&lt;=SUM(Plan!$F$17:$F$18)),IF(Plan!$D$18="RUN",Plan!$G$18,0),0)+IF(AND(A12&gt;=SUM(Plan!$F$17:$F$18)+1,A12&lt;=SUM(Plan!$F$17:$F$19)),IF(Plan!$D$19="RUN",Plan!$G$19,0),0)+IF(AND(A12&gt;=SUM(Plan!$F$17:$F$19)+1,A12&lt;=SUM(Plan!$F$17:$F$20)),IF(Plan!$D$20="RUN",Plan!$G$20,0),0)+IF(AND(A12&gt;=SUM(Plan!$F$17:$F$20)+1,A12&lt;=SUM(Plan!$F$17:$F$21)),IF(Plan!$D$21="RUN",Plan!$G$21,0),0)+IF(AND(A12&gt;=1,A12&lt;=SUM(Plan!$F$22)),IF(Plan!$D$22="RUN",Plan!$G$22,0),0)+IF(AND(A12&gt;=SUM(Plan!$F$22)+1,A12&lt;=SUM(Plan!$F$22:$F$23)),IF(Plan!$D$23="RUN",Plan!$G$23,0),0)+IF(AND(A12&gt;=SUM(Plan!$F$22:$F$23)+1,A12&lt;=SUM(Plan!$F$22:$F$24)),IF(Plan!$D$24="RUN",Plan!$G$24,0),0)+IF(AND(A12&gt;=SUM(Plan!$F$22:$F$24)+1,A12&lt;=SUM(Plan!$F$22:$F$25)),IF(Plan!$D$25="RUN",Plan!$G$25,0),0)+IF(AND(A12&gt;=SUM(Plan!$F$22:$F$25)+1,A12&lt;=SUM(Plan!$F$22:$F$26)),IF(Plan!$D$26="RUN",Plan!$G$26,0),0)+IF(AND(A12&gt;=1,A12&lt;=SUM(Plan!$F$27)),IF(Plan!$D$27="RUN",Plan!$G$27,0),0)+IF(AND(A12&gt;=SUM(Plan!$F$27)+1,A12&lt;=SUM(Plan!$F$27:$F$28)),IF(Plan!$D$28="RUN",Plan!$G$28,0),0)+IF(AND(A12&gt;=SUM(Plan!$F$27:$F$28)+1,A12&lt;=SUM(Plan!$F$27:$F$29)),IF(Plan!$D$29="RUN",Plan!$G$29,0),0)+IF(AND(A12&gt;=SUM(Plan!$F$27:$F$29)+1,A12&lt;=SUM(Plan!$F$27:$F$30)),IF(Plan!$D$30="RUN",Plan!$G$30,0),0)+IF(AND(A12&gt;=SUM(Plan!$F$27:$F$30)+1,A12&lt;=SUM(Plan!$F$27:$F$31)),IF(Plan!$D$31="RUN",Plan!$G$31,0),0)+IF(AND(A12&gt;=1,A12&lt;=SUM(Plan!$F$32)),IF(Plan!$D$32="RUN",Plan!$G$32,0),0)+IF(AND(A12&gt;=SUM(Plan!$F$32)+1,A12&lt;=SUM(Plan!$F$32:$F$33)),IF(Plan!$D$33="RUN",Plan!$G$33,0),0)+IF(AND(A12&gt;=SUM(Plan!$F$32:$F$33)+1,A12&lt;=SUM(Plan!$F$32:$F$34)),IF(Plan!$D$34="RUN",Plan!$G$34,0),0)+IF(AND(A12&gt;=SUM(Plan!$F$32:$F$34)+1,A12&lt;=SUM(Plan!$F$32:$F$35)),IF(Plan!$D$35="RUN",Plan!$G$35,0),0)+IF(AND(A12&gt;=SUM(Plan!$F$32:$F$35)+1,A12&lt;=SUM(Plan!$F$32:$F$36)),IF(Plan!$D$36="RUN",Plan!$G$36,0),0)+IF(AND(A12&gt;=1,A12&lt;=SUM(Plan!$F$37)),IF(Plan!$D$37="RUN",Plan!$G$37,0),0)+IF(AND(A12&gt;=SUM(Plan!$F$37)+1,A12&lt;=SUM(Plan!$F$37:$F$38)),IF(Plan!$D$38="RUN",Plan!$G$38,0),0)+IF(AND(A12&gt;=SUM(Plan!$F$37:$F$38)+1,A12&lt;=SUM(Plan!$F$37:$F$39)),IF(Plan!$D$39="RUN",Plan!$G$39,0),0)+IF(AND(A12&gt;=SUM(Plan!$F$37:$F$39)+1,A12&lt;=SUM(Plan!$F$37:$F$40)),IF(Plan!$D$40="RUN",Plan!$G$40,0),0)+IF(AND(A12&gt;=SUM(Plan!$F$37:$F$40)+1,A12&lt;=SUM(Plan!$F$37:$F$41)),IF(Plan!$D$41="RUN",Plan!$G$41,0),0)+IF(AND(A12&gt;=1,A12&lt;=SUM(Plan!$F$42)),IF(Plan!$D$42="RUN",Plan!$G$42,0),0)+IF(AND(A12&gt;=SUM(Plan!$F$42)+1,A12&lt;=SUM(Plan!$F$42:$F$43)),IF(Plan!$D$43="RUN",Plan!$G$43,0),0)+IF(AND(A12&gt;=SUM(Plan!$F$42:$F$43)+1,A12&lt;=SUM(Plan!$F$42:$F$44)),IF(Plan!$D$44="RUN",Plan!$G$44,0),0)+IF(AND(A12&gt;=SUM(Plan!$F$42:$F$44)+1,A12&lt;=SUM(Plan!$F$42:$F$45)),IF(Plan!$D$45="RUN",Plan!$G$45,0),0)+IF(AND(A12&gt;=SUM(Plan!$F$42:$F$45)+1,A12&lt;=SUM(Plan!$F$42:$F$46)),IF(Plan!$D$46="RUN",Plan!$G$46,0),0)+IF(AND(A12&gt;=1,A12&lt;=SUM(Plan!$F$47)),IF(Plan!$D$47="RUN",Plan!$G$47,0),0)+IF(AND(A12&gt;=SUM(Plan!$F$47)+1,A12&lt;=SUM(Plan!$F$47:$F$48)),IF(Plan!$D$48="RUN",Plan!$G$48,0),0)+IF(AND(A12&gt;=SUM(Plan!$F$47:$F$48)+1,A12&lt;=SUM(Plan!$F$47:$F$49)),IF(Plan!$D$49="RUN",Plan!$G$49,0),0)+IF(AND(A12&gt;=SUM(Plan!$F$47:$F$49)+1,A12&lt;=SUM(Plan!$F$47:$F$50)),IF(Plan!$D$50="RUN",Plan!$G$50,0),0)+IF(AND(A12&gt;=SUM(Plan!$F$47:$F$50)+1,A12&lt;=SUM(Plan!$F$47:$F$51)),IF(Plan!$D$51="RUN",Plan!$G$51,0),0)+IF(AND(A12&gt;=1,A12&lt;=SUM(Plan!$F$52)),IF(Plan!$D$52="RUN",Plan!$G$52,0),0)+IF(AND(A12&gt;=SUM(Plan!$F$52)+1,A12&lt;=SUM(Plan!$F$52:$F$53)),IF(Plan!$D$53="RUN",Plan!$G$53,0),0)+IF(AND(A12&gt;=SUM(Plan!$F$52:$F$53)+1,A12&lt;=SUM(Plan!$F$52:$F$54)),IF(Plan!$D$54="RUN",Plan!$G$54,0),0)+IF(AND(A12&gt;=SUM(Plan!$F$52:$F$54)+1,A12&lt;=SUM(Plan!$F$52:$F$55)),IF(Plan!$D$55="RUN",Plan!$G$55,0),0)+IF(AND(A12&gt;=SUM(Plan!$F$52:$F$55)+1,A12&lt;=SUM(Plan!$F$52:$F$56)),IF(Plan!$D$56="RUN",Plan!$G$56,0),0)+IF(AND(A12&gt;=1,A12&lt;=SUM(Plan!$F$57)),IF(Plan!$D$57="RUN",Plan!$G$57,0),0)+IF(AND(A12&gt;=SUM(Plan!$F$57)+1,A12&lt;=SUM(Plan!$F$57:$F$58)),IF(Plan!$D$58="RUN",Plan!$G$58,0),0)+IF(AND(A12&gt;=SUM(Plan!$F$57:$F$58)+1,A12&lt;=SUM(Plan!$F$57:$F$59)),IF(Plan!$D$59="RUN",Plan!$G$59,0),0)+IF(AND(A12&gt;=SUM(Plan!$F$57:$F$59)+1,A12&lt;=SUM(Plan!$F$57:$F$60)),IF(Plan!$D$60="RUN",Plan!$G$60,0),0)+IF(AND(A12&gt;=SUM(Plan!$F$57:$F$60)+1,A12&lt;=SUM(Plan!$F$57:$F$61)),IF(Plan!$D$61="RUN",Plan!$G$61,0),0)</f>
        <v>33</v>
      </c>
    </row>
    <row r="13" customFormat="false" ht="13.5" hidden="false" customHeight="false" outlineLevel="0" collapsed="false">
      <c r="A13" s="12" t="n">
        <v>9</v>
      </c>
      <c r="B13" s="13" t="n">
        <f aca="false">IF(AND(A13&gt;=1,A13&lt;=SUM(Plan!$F$2)),IF(Plan!$D$2="RUN",Plan!$G$2,0),0)+IF(AND(A13&gt;=SUM(Plan!$F$2)+1,A13&lt;=SUM(Plan!$F$2:$F$3)),IF(Plan!$D$3="RUN",Plan!$G$3,0),0)+IF(AND(A13&gt;=SUM(Plan!$F$2:$F$3)+1,A13&lt;=SUM(Plan!$F$2:$F$4)),IF(Plan!$D$4="RUN",Plan!$G$4,0),0)+IF(AND(A13&gt;=SUM(Plan!$F$2:$F$4)+1,A13&lt;=SUM(Plan!$F$2:$F$5)),IF(Plan!$D$5="RUN",Plan!$G$5,0),0)+IF(AND(A13&gt;=SUM(Plan!$F$2:$F$5)+1,A13&lt;=SUM(Plan!$F$2:$F$6)),IF(Plan!$D$6="RUN",Plan!$G$6,0),0)+IF(AND(A13&gt;=1,A13&lt;=SUM(Plan!$F$7)),IF(Plan!$D$7="RUN",Plan!$G$7,0),0)+IF(AND(A13&gt;=SUM(Plan!$F$7)+1,A13&lt;=SUM(Plan!$F$7:$F$8)),IF(Plan!$D$8="RUN",Plan!$G$8,0),0)+IF(AND(A13&gt;=SUM(Plan!$F$7:$F$8)+1,A13&lt;=SUM(Plan!$F$7:$F$9)),IF(Plan!$D$9="RUN",Plan!$G$9,0),0)+IF(AND(A13&gt;=SUM(Plan!$F$7:$F$9)+1,A13&lt;=SUM(Plan!$F$7:$F$10)),IF(Plan!$D$10="RUN",Plan!$G$10,0),0)+IF(AND(A13&gt;=SUM(Plan!$F$7:$F$10)+1,A13&lt;=SUM(Plan!$F$7:$F$11)),IF(Plan!$D$11="RUN",Plan!$G$11,0),0)+IF(AND(A13&gt;=1,A13&lt;=SUM(Plan!$F$12)),IF(Plan!$D$12="RUN",Plan!$G$12,0),0)+IF(AND(A13&gt;=SUM(Plan!$F$12)+1,A13&lt;=SUM(Plan!$F$12:$F$13)),IF(Plan!$D$13="RUN",Plan!$G$13,0),0)+IF(AND(A13&gt;=SUM(Plan!$F$12:$F$13)+1,A13&lt;=SUM(Plan!$F$12:$F$14)),IF(Plan!$D$14="RUN",Plan!$G$14,0),0)+IF(AND(A13&gt;=SUM(Plan!$F$12:$F$14)+1,A13&lt;=SUM(Plan!$F$12:$F$15)),IF(Plan!$D$15="RUN",Plan!$G$15,0),0)+IF(AND(A13&gt;=SUM(Plan!$F$12:$F$15)+1,A13&lt;=SUM(Plan!$F$12:$F$16)),IF(Plan!$D$16="RUN",Plan!$G$16,0),0)+IF(AND(A13&gt;=1,A13&lt;=SUM(Plan!$F$17)),IF(Plan!$D$17="RUN",Plan!$G$17,0),0)+IF(AND(A13&gt;=SUM(Plan!$F$17)+1,A13&lt;=SUM(Plan!$F$17:$F$18)),IF(Plan!$D$18="RUN",Plan!$G$18,0),0)+IF(AND(A13&gt;=SUM(Plan!$F$17:$F$18)+1,A13&lt;=SUM(Plan!$F$17:$F$19)),IF(Plan!$D$19="RUN",Plan!$G$19,0),0)+IF(AND(A13&gt;=SUM(Plan!$F$17:$F$19)+1,A13&lt;=SUM(Plan!$F$17:$F$20)),IF(Plan!$D$20="RUN",Plan!$G$20,0),0)+IF(AND(A13&gt;=SUM(Plan!$F$17:$F$20)+1,A13&lt;=SUM(Plan!$F$17:$F$21)),IF(Plan!$D$21="RUN",Plan!$G$21,0),0)+IF(AND(A13&gt;=1,A13&lt;=SUM(Plan!$F$22)),IF(Plan!$D$22="RUN",Plan!$G$22,0),0)+IF(AND(A13&gt;=SUM(Plan!$F$22)+1,A13&lt;=SUM(Plan!$F$22:$F$23)),IF(Plan!$D$23="RUN",Plan!$G$23,0),0)+IF(AND(A13&gt;=SUM(Plan!$F$22:$F$23)+1,A13&lt;=SUM(Plan!$F$22:$F$24)),IF(Plan!$D$24="RUN",Plan!$G$24,0),0)+IF(AND(A13&gt;=SUM(Plan!$F$22:$F$24)+1,A13&lt;=SUM(Plan!$F$22:$F$25)),IF(Plan!$D$25="RUN",Plan!$G$25,0),0)+IF(AND(A13&gt;=SUM(Plan!$F$22:$F$25)+1,A13&lt;=SUM(Plan!$F$22:$F$26)),IF(Plan!$D$26="RUN",Plan!$G$26,0),0)+IF(AND(A13&gt;=1,A13&lt;=SUM(Plan!$F$27)),IF(Plan!$D$27="RUN",Plan!$G$27,0),0)+IF(AND(A13&gt;=SUM(Plan!$F$27)+1,A13&lt;=SUM(Plan!$F$27:$F$28)),IF(Plan!$D$28="RUN",Plan!$G$28,0),0)+IF(AND(A13&gt;=SUM(Plan!$F$27:$F$28)+1,A13&lt;=SUM(Plan!$F$27:$F$29)),IF(Plan!$D$29="RUN",Plan!$G$29,0),0)+IF(AND(A13&gt;=SUM(Plan!$F$27:$F$29)+1,A13&lt;=SUM(Plan!$F$27:$F$30)),IF(Plan!$D$30="RUN",Plan!$G$30,0),0)+IF(AND(A13&gt;=SUM(Plan!$F$27:$F$30)+1,A13&lt;=SUM(Plan!$F$27:$F$31)),IF(Plan!$D$31="RUN",Plan!$G$31,0),0)+IF(AND(A13&gt;=1,A13&lt;=SUM(Plan!$F$32)),IF(Plan!$D$32="RUN",Plan!$G$32,0),0)+IF(AND(A13&gt;=SUM(Plan!$F$32)+1,A13&lt;=SUM(Plan!$F$32:$F$33)),IF(Plan!$D$33="RUN",Plan!$G$33,0),0)+IF(AND(A13&gt;=SUM(Plan!$F$32:$F$33)+1,A13&lt;=SUM(Plan!$F$32:$F$34)),IF(Plan!$D$34="RUN",Plan!$G$34,0),0)+IF(AND(A13&gt;=SUM(Plan!$F$32:$F$34)+1,A13&lt;=SUM(Plan!$F$32:$F$35)),IF(Plan!$D$35="RUN",Plan!$G$35,0),0)+IF(AND(A13&gt;=SUM(Plan!$F$32:$F$35)+1,A13&lt;=SUM(Plan!$F$32:$F$36)),IF(Plan!$D$36="RUN",Plan!$G$36,0),0)+IF(AND(A13&gt;=1,A13&lt;=SUM(Plan!$F$37)),IF(Plan!$D$37="RUN",Plan!$G$37,0),0)+IF(AND(A13&gt;=SUM(Plan!$F$37)+1,A13&lt;=SUM(Plan!$F$37:$F$38)),IF(Plan!$D$38="RUN",Plan!$G$38,0),0)+IF(AND(A13&gt;=SUM(Plan!$F$37:$F$38)+1,A13&lt;=SUM(Plan!$F$37:$F$39)),IF(Plan!$D$39="RUN",Plan!$G$39,0),0)+IF(AND(A13&gt;=SUM(Plan!$F$37:$F$39)+1,A13&lt;=SUM(Plan!$F$37:$F$40)),IF(Plan!$D$40="RUN",Plan!$G$40,0),0)+IF(AND(A13&gt;=SUM(Plan!$F$37:$F$40)+1,A13&lt;=SUM(Plan!$F$37:$F$41)),IF(Plan!$D$41="RUN",Plan!$G$41,0),0)+IF(AND(A13&gt;=1,A13&lt;=SUM(Plan!$F$42)),IF(Plan!$D$42="RUN",Plan!$G$42,0),0)+IF(AND(A13&gt;=SUM(Plan!$F$42)+1,A13&lt;=SUM(Plan!$F$42:$F$43)),IF(Plan!$D$43="RUN",Plan!$G$43,0),0)+IF(AND(A13&gt;=SUM(Plan!$F$42:$F$43)+1,A13&lt;=SUM(Plan!$F$42:$F$44)),IF(Plan!$D$44="RUN",Plan!$G$44,0),0)+IF(AND(A13&gt;=SUM(Plan!$F$42:$F$44)+1,A13&lt;=SUM(Plan!$F$42:$F$45)),IF(Plan!$D$45="RUN",Plan!$G$45,0),0)+IF(AND(A13&gt;=SUM(Plan!$F$42:$F$45)+1,A13&lt;=SUM(Plan!$F$42:$F$46)),IF(Plan!$D$46="RUN",Plan!$G$46,0),0)+IF(AND(A13&gt;=1,A13&lt;=SUM(Plan!$F$47)),IF(Plan!$D$47="RUN",Plan!$G$47,0),0)+IF(AND(A13&gt;=SUM(Plan!$F$47)+1,A13&lt;=SUM(Plan!$F$47:$F$48)),IF(Plan!$D$48="RUN",Plan!$G$48,0),0)+IF(AND(A13&gt;=SUM(Plan!$F$47:$F$48)+1,A13&lt;=SUM(Plan!$F$47:$F$49)),IF(Plan!$D$49="RUN",Plan!$G$49,0),0)+IF(AND(A13&gt;=SUM(Plan!$F$47:$F$49)+1,A13&lt;=SUM(Plan!$F$47:$F$50)),IF(Plan!$D$50="RUN",Plan!$G$50,0),0)+IF(AND(A13&gt;=SUM(Plan!$F$47:$F$50)+1,A13&lt;=SUM(Plan!$F$47:$F$51)),IF(Plan!$D$51="RUN",Plan!$G$51,0),0)+IF(AND(A13&gt;=1,A13&lt;=SUM(Plan!$F$52)),IF(Plan!$D$52="RUN",Plan!$G$52,0),0)+IF(AND(A13&gt;=SUM(Plan!$F$52)+1,A13&lt;=SUM(Plan!$F$52:$F$53)),IF(Plan!$D$53="RUN",Plan!$G$53,0),0)+IF(AND(A13&gt;=SUM(Plan!$F$52:$F$53)+1,A13&lt;=SUM(Plan!$F$52:$F$54)),IF(Plan!$D$54="RUN",Plan!$G$54,0),0)+IF(AND(A13&gt;=SUM(Plan!$F$52:$F$54)+1,A13&lt;=SUM(Plan!$F$52:$F$55)),IF(Plan!$D$55="RUN",Plan!$G$55,0),0)+IF(AND(A13&gt;=SUM(Plan!$F$52:$F$55)+1,A13&lt;=SUM(Plan!$F$52:$F$56)),IF(Plan!$D$56="RUN",Plan!$G$56,0),0)+IF(AND(A13&gt;=1,A13&lt;=SUM(Plan!$F$57)),IF(Plan!$D$57="RUN",Plan!$G$57,0),0)+IF(AND(A13&gt;=SUM(Plan!$F$57)+1,A13&lt;=SUM(Plan!$F$57:$F$58)),IF(Plan!$D$58="RUN",Plan!$G$58,0),0)+IF(AND(A13&gt;=SUM(Plan!$F$57:$F$58)+1,A13&lt;=SUM(Plan!$F$57:$F$59)),IF(Plan!$D$59="RUN",Plan!$G$59,0),0)+IF(AND(A13&gt;=SUM(Plan!$F$57:$F$59)+1,A13&lt;=SUM(Plan!$F$57:$F$60)),IF(Plan!$D$60="RUN",Plan!$G$60,0),0)+IF(AND(A13&gt;=SUM(Plan!$F$57:$F$60)+1,A13&lt;=SUM(Plan!$F$57:$F$61)),IF(Plan!$D$61="RUN",Plan!$G$61,0),0)</f>
        <v>34</v>
      </c>
    </row>
    <row r="14" customFormat="false" ht="13.5" hidden="false" customHeight="false" outlineLevel="0" collapsed="false">
      <c r="A14" s="12" t="n">
        <v>10</v>
      </c>
      <c r="B14" s="13" t="n">
        <f aca="false">IF(AND(A14&gt;=1,A14&lt;=SUM(Plan!$F$2)),IF(Plan!$D$2="RUN",Plan!$G$2,0),0)+IF(AND(A14&gt;=SUM(Plan!$F$2)+1,A14&lt;=SUM(Plan!$F$2:$F$3)),IF(Plan!$D$3="RUN",Plan!$G$3,0),0)+IF(AND(A14&gt;=SUM(Plan!$F$2:$F$3)+1,A14&lt;=SUM(Plan!$F$2:$F$4)),IF(Plan!$D$4="RUN",Plan!$G$4,0),0)+IF(AND(A14&gt;=SUM(Plan!$F$2:$F$4)+1,A14&lt;=SUM(Plan!$F$2:$F$5)),IF(Plan!$D$5="RUN",Plan!$G$5,0),0)+IF(AND(A14&gt;=SUM(Plan!$F$2:$F$5)+1,A14&lt;=SUM(Plan!$F$2:$F$6)),IF(Plan!$D$6="RUN",Plan!$G$6,0),0)+IF(AND(A14&gt;=1,A14&lt;=SUM(Plan!$F$7)),IF(Plan!$D$7="RUN",Plan!$G$7,0),0)+IF(AND(A14&gt;=SUM(Plan!$F$7)+1,A14&lt;=SUM(Plan!$F$7:$F$8)),IF(Plan!$D$8="RUN",Plan!$G$8,0),0)+IF(AND(A14&gt;=SUM(Plan!$F$7:$F$8)+1,A14&lt;=SUM(Plan!$F$7:$F$9)),IF(Plan!$D$9="RUN",Plan!$G$9,0),0)+IF(AND(A14&gt;=SUM(Plan!$F$7:$F$9)+1,A14&lt;=SUM(Plan!$F$7:$F$10)),IF(Plan!$D$10="RUN",Plan!$G$10,0),0)+IF(AND(A14&gt;=SUM(Plan!$F$7:$F$10)+1,A14&lt;=SUM(Plan!$F$7:$F$11)),IF(Plan!$D$11="RUN",Plan!$G$11,0),0)+IF(AND(A14&gt;=1,A14&lt;=SUM(Plan!$F$12)),IF(Plan!$D$12="RUN",Plan!$G$12,0),0)+IF(AND(A14&gt;=SUM(Plan!$F$12)+1,A14&lt;=SUM(Plan!$F$12:$F$13)),IF(Plan!$D$13="RUN",Plan!$G$13,0),0)+IF(AND(A14&gt;=SUM(Plan!$F$12:$F$13)+1,A14&lt;=SUM(Plan!$F$12:$F$14)),IF(Plan!$D$14="RUN",Plan!$G$14,0),0)+IF(AND(A14&gt;=SUM(Plan!$F$12:$F$14)+1,A14&lt;=SUM(Plan!$F$12:$F$15)),IF(Plan!$D$15="RUN",Plan!$G$15,0),0)+IF(AND(A14&gt;=SUM(Plan!$F$12:$F$15)+1,A14&lt;=SUM(Plan!$F$12:$F$16)),IF(Plan!$D$16="RUN",Plan!$G$16,0),0)+IF(AND(A14&gt;=1,A14&lt;=SUM(Plan!$F$17)),IF(Plan!$D$17="RUN",Plan!$G$17,0),0)+IF(AND(A14&gt;=SUM(Plan!$F$17)+1,A14&lt;=SUM(Plan!$F$17:$F$18)),IF(Plan!$D$18="RUN",Plan!$G$18,0),0)+IF(AND(A14&gt;=SUM(Plan!$F$17:$F$18)+1,A14&lt;=SUM(Plan!$F$17:$F$19)),IF(Plan!$D$19="RUN",Plan!$G$19,0),0)+IF(AND(A14&gt;=SUM(Plan!$F$17:$F$19)+1,A14&lt;=SUM(Plan!$F$17:$F$20)),IF(Plan!$D$20="RUN",Plan!$G$20,0),0)+IF(AND(A14&gt;=SUM(Plan!$F$17:$F$20)+1,A14&lt;=SUM(Plan!$F$17:$F$21)),IF(Plan!$D$21="RUN",Plan!$G$21,0),0)+IF(AND(A14&gt;=1,A14&lt;=SUM(Plan!$F$22)),IF(Plan!$D$22="RUN",Plan!$G$22,0),0)+IF(AND(A14&gt;=SUM(Plan!$F$22)+1,A14&lt;=SUM(Plan!$F$22:$F$23)),IF(Plan!$D$23="RUN",Plan!$G$23,0),0)+IF(AND(A14&gt;=SUM(Plan!$F$22:$F$23)+1,A14&lt;=SUM(Plan!$F$22:$F$24)),IF(Plan!$D$24="RUN",Plan!$G$24,0),0)+IF(AND(A14&gt;=SUM(Plan!$F$22:$F$24)+1,A14&lt;=SUM(Plan!$F$22:$F$25)),IF(Plan!$D$25="RUN",Plan!$G$25,0),0)+IF(AND(A14&gt;=SUM(Plan!$F$22:$F$25)+1,A14&lt;=SUM(Plan!$F$22:$F$26)),IF(Plan!$D$26="RUN",Plan!$G$26,0),0)+IF(AND(A14&gt;=1,A14&lt;=SUM(Plan!$F$27)),IF(Plan!$D$27="RUN",Plan!$G$27,0),0)+IF(AND(A14&gt;=SUM(Plan!$F$27)+1,A14&lt;=SUM(Plan!$F$27:$F$28)),IF(Plan!$D$28="RUN",Plan!$G$28,0),0)+IF(AND(A14&gt;=SUM(Plan!$F$27:$F$28)+1,A14&lt;=SUM(Plan!$F$27:$F$29)),IF(Plan!$D$29="RUN",Plan!$G$29,0),0)+IF(AND(A14&gt;=SUM(Plan!$F$27:$F$29)+1,A14&lt;=SUM(Plan!$F$27:$F$30)),IF(Plan!$D$30="RUN",Plan!$G$30,0),0)+IF(AND(A14&gt;=SUM(Plan!$F$27:$F$30)+1,A14&lt;=SUM(Plan!$F$27:$F$31)),IF(Plan!$D$31="RUN",Plan!$G$31,0),0)+IF(AND(A14&gt;=1,A14&lt;=SUM(Plan!$F$32)),IF(Plan!$D$32="RUN",Plan!$G$32,0),0)+IF(AND(A14&gt;=SUM(Plan!$F$32)+1,A14&lt;=SUM(Plan!$F$32:$F$33)),IF(Plan!$D$33="RUN",Plan!$G$33,0),0)+IF(AND(A14&gt;=SUM(Plan!$F$32:$F$33)+1,A14&lt;=SUM(Plan!$F$32:$F$34)),IF(Plan!$D$34="RUN",Plan!$G$34,0),0)+IF(AND(A14&gt;=SUM(Plan!$F$32:$F$34)+1,A14&lt;=SUM(Plan!$F$32:$F$35)),IF(Plan!$D$35="RUN",Plan!$G$35,0),0)+IF(AND(A14&gt;=SUM(Plan!$F$32:$F$35)+1,A14&lt;=SUM(Plan!$F$32:$F$36)),IF(Plan!$D$36="RUN",Plan!$G$36,0),0)+IF(AND(A14&gt;=1,A14&lt;=SUM(Plan!$F$37)),IF(Plan!$D$37="RUN",Plan!$G$37,0),0)+IF(AND(A14&gt;=SUM(Plan!$F$37)+1,A14&lt;=SUM(Plan!$F$37:$F$38)),IF(Plan!$D$38="RUN",Plan!$G$38,0),0)+IF(AND(A14&gt;=SUM(Plan!$F$37:$F$38)+1,A14&lt;=SUM(Plan!$F$37:$F$39)),IF(Plan!$D$39="RUN",Plan!$G$39,0),0)+IF(AND(A14&gt;=SUM(Plan!$F$37:$F$39)+1,A14&lt;=SUM(Plan!$F$37:$F$40)),IF(Plan!$D$40="RUN",Plan!$G$40,0),0)+IF(AND(A14&gt;=SUM(Plan!$F$37:$F$40)+1,A14&lt;=SUM(Plan!$F$37:$F$41)),IF(Plan!$D$41="RUN",Plan!$G$41,0),0)+IF(AND(A14&gt;=1,A14&lt;=SUM(Plan!$F$42)),IF(Plan!$D$42="RUN",Plan!$G$42,0),0)+IF(AND(A14&gt;=SUM(Plan!$F$42)+1,A14&lt;=SUM(Plan!$F$42:$F$43)),IF(Plan!$D$43="RUN",Plan!$G$43,0),0)+IF(AND(A14&gt;=SUM(Plan!$F$42:$F$43)+1,A14&lt;=SUM(Plan!$F$42:$F$44)),IF(Plan!$D$44="RUN",Plan!$G$44,0),0)+IF(AND(A14&gt;=SUM(Plan!$F$42:$F$44)+1,A14&lt;=SUM(Plan!$F$42:$F$45)),IF(Plan!$D$45="RUN",Plan!$G$45,0),0)+IF(AND(A14&gt;=SUM(Plan!$F$42:$F$45)+1,A14&lt;=SUM(Plan!$F$42:$F$46)),IF(Plan!$D$46="RUN",Plan!$G$46,0),0)+IF(AND(A14&gt;=1,A14&lt;=SUM(Plan!$F$47)),IF(Plan!$D$47="RUN",Plan!$G$47,0),0)+IF(AND(A14&gt;=SUM(Plan!$F$47)+1,A14&lt;=SUM(Plan!$F$47:$F$48)),IF(Plan!$D$48="RUN",Plan!$G$48,0),0)+IF(AND(A14&gt;=SUM(Plan!$F$47:$F$48)+1,A14&lt;=SUM(Plan!$F$47:$F$49)),IF(Plan!$D$49="RUN",Plan!$G$49,0),0)+IF(AND(A14&gt;=SUM(Plan!$F$47:$F$49)+1,A14&lt;=SUM(Plan!$F$47:$F$50)),IF(Plan!$D$50="RUN",Plan!$G$50,0),0)+IF(AND(A14&gt;=SUM(Plan!$F$47:$F$50)+1,A14&lt;=SUM(Plan!$F$47:$F$51)),IF(Plan!$D$51="RUN",Plan!$G$51,0),0)+IF(AND(A14&gt;=1,A14&lt;=SUM(Plan!$F$52)),IF(Plan!$D$52="RUN",Plan!$G$52,0),0)+IF(AND(A14&gt;=SUM(Plan!$F$52)+1,A14&lt;=SUM(Plan!$F$52:$F$53)),IF(Plan!$D$53="RUN",Plan!$G$53,0),0)+IF(AND(A14&gt;=SUM(Plan!$F$52:$F$53)+1,A14&lt;=SUM(Plan!$F$52:$F$54)),IF(Plan!$D$54="RUN",Plan!$G$54,0),0)+IF(AND(A14&gt;=SUM(Plan!$F$52:$F$54)+1,A14&lt;=SUM(Plan!$F$52:$F$55)),IF(Plan!$D$55="RUN",Plan!$G$55,0),0)+IF(AND(A14&gt;=SUM(Plan!$F$52:$F$55)+1,A14&lt;=SUM(Plan!$F$52:$F$56)),IF(Plan!$D$56="RUN",Plan!$G$56,0),0)+IF(AND(A14&gt;=1,A14&lt;=SUM(Plan!$F$57)),IF(Plan!$D$57="RUN",Plan!$G$57,0),0)+IF(AND(A14&gt;=SUM(Plan!$F$57)+1,A14&lt;=SUM(Plan!$F$57:$F$58)),IF(Plan!$D$58="RUN",Plan!$G$58,0),0)+IF(AND(A14&gt;=SUM(Plan!$F$57:$F$58)+1,A14&lt;=SUM(Plan!$F$57:$F$59)),IF(Plan!$D$59="RUN",Plan!$G$59,0),0)+IF(AND(A14&gt;=SUM(Plan!$F$57:$F$59)+1,A14&lt;=SUM(Plan!$F$57:$F$60)),IF(Plan!$D$60="RUN",Plan!$G$60,0),0)+IF(AND(A14&gt;=SUM(Plan!$F$57:$F$60)+1,A14&lt;=SUM(Plan!$F$57:$F$61)),IF(Plan!$D$61="RUN",Plan!$G$61,0),0)</f>
        <v>37</v>
      </c>
    </row>
    <row r="15" customFormat="false" ht="13.5" hidden="false" customHeight="false" outlineLevel="0" collapsed="false">
      <c r="A15" s="12" t="n">
        <v>11</v>
      </c>
      <c r="B15" s="13" t="n">
        <f aca="false">IF(AND(A15&gt;=1,A15&lt;=SUM(Plan!$F$2)),IF(Plan!$D$2="RUN",Plan!$G$2,0),0)+IF(AND(A15&gt;=SUM(Plan!$F$2)+1,A15&lt;=SUM(Plan!$F$2:$F$3)),IF(Plan!$D$3="RUN",Plan!$G$3,0),0)+IF(AND(A15&gt;=SUM(Plan!$F$2:$F$3)+1,A15&lt;=SUM(Plan!$F$2:$F$4)),IF(Plan!$D$4="RUN",Plan!$G$4,0),0)+IF(AND(A15&gt;=SUM(Plan!$F$2:$F$4)+1,A15&lt;=SUM(Plan!$F$2:$F$5)),IF(Plan!$D$5="RUN",Plan!$G$5,0),0)+IF(AND(A15&gt;=SUM(Plan!$F$2:$F$5)+1,A15&lt;=SUM(Plan!$F$2:$F$6)),IF(Plan!$D$6="RUN",Plan!$G$6,0),0)+IF(AND(A15&gt;=1,A15&lt;=SUM(Plan!$F$7)),IF(Plan!$D$7="RUN",Plan!$G$7,0),0)+IF(AND(A15&gt;=SUM(Plan!$F$7)+1,A15&lt;=SUM(Plan!$F$7:$F$8)),IF(Plan!$D$8="RUN",Plan!$G$8,0),0)+IF(AND(A15&gt;=SUM(Plan!$F$7:$F$8)+1,A15&lt;=SUM(Plan!$F$7:$F$9)),IF(Plan!$D$9="RUN",Plan!$G$9,0),0)+IF(AND(A15&gt;=SUM(Plan!$F$7:$F$9)+1,A15&lt;=SUM(Plan!$F$7:$F$10)),IF(Plan!$D$10="RUN",Plan!$G$10,0),0)+IF(AND(A15&gt;=SUM(Plan!$F$7:$F$10)+1,A15&lt;=SUM(Plan!$F$7:$F$11)),IF(Plan!$D$11="RUN",Plan!$G$11,0),0)+IF(AND(A15&gt;=1,A15&lt;=SUM(Plan!$F$12)),IF(Plan!$D$12="RUN",Plan!$G$12,0),0)+IF(AND(A15&gt;=SUM(Plan!$F$12)+1,A15&lt;=SUM(Plan!$F$12:$F$13)),IF(Plan!$D$13="RUN",Plan!$G$13,0),0)+IF(AND(A15&gt;=SUM(Plan!$F$12:$F$13)+1,A15&lt;=SUM(Plan!$F$12:$F$14)),IF(Plan!$D$14="RUN",Plan!$G$14,0),0)+IF(AND(A15&gt;=SUM(Plan!$F$12:$F$14)+1,A15&lt;=SUM(Plan!$F$12:$F$15)),IF(Plan!$D$15="RUN",Plan!$G$15,0),0)+IF(AND(A15&gt;=SUM(Plan!$F$12:$F$15)+1,A15&lt;=SUM(Plan!$F$12:$F$16)),IF(Plan!$D$16="RUN",Plan!$G$16,0),0)+IF(AND(A15&gt;=1,A15&lt;=SUM(Plan!$F$17)),IF(Plan!$D$17="RUN",Plan!$G$17,0),0)+IF(AND(A15&gt;=SUM(Plan!$F$17)+1,A15&lt;=SUM(Plan!$F$17:$F$18)),IF(Plan!$D$18="RUN",Plan!$G$18,0),0)+IF(AND(A15&gt;=SUM(Plan!$F$17:$F$18)+1,A15&lt;=SUM(Plan!$F$17:$F$19)),IF(Plan!$D$19="RUN",Plan!$G$19,0),0)+IF(AND(A15&gt;=SUM(Plan!$F$17:$F$19)+1,A15&lt;=SUM(Plan!$F$17:$F$20)),IF(Plan!$D$20="RUN",Plan!$G$20,0),0)+IF(AND(A15&gt;=SUM(Plan!$F$17:$F$20)+1,A15&lt;=SUM(Plan!$F$17:$F$21)),IF(Plan!$D$21="RUN",Plan!$G$21,0),0)+IF(AND(A15&gt;=1,A15&lt;=SUM(Plan!$F$22)),IF(Plan!$D$22="RUN",Plan!$G$22,0),0)+IF(AND(A15&gt;=SUM(Plan!$F$22)+1,A15&lt;=SUM(Plan!$F$22:$F$23)),IF(Plan!$D$23="RUN",Plan!$G$23,0),0)+IF(AND(A15&gt;=SUM(Plan!$F$22:$F$23)+1,A15&lt;=SUM(Plan!$F$22:$F$24)),IF(Plan!$D$24="RUN",Plan!$G$24,0),0)+IF(AND(A15&gt;=SUM(Plan!$F$22:$F$24)+1,A15&lt;=SUM(Plan!$F$22:$F$25)),IF(Plan!$D$25="RUN",Plan!$G$25,0),0)+IF(AND(A15&gt;=SUM(Plan!$F$22:$F$25)+1,A15&lt;=SUM(Plan!$F$22:$F$26)),IF(Plan!$D$26="RUN",Plan!$G$26,0),0)+IF(AND(A15&gt;=1,A15&lt;=SUM(Plan!$F$27)),IF(Plan!$D$27="RUN",Plan!$G$27,0),0)+IF(AND(A15&gt;=SUM(Plan!$F$27)+1,A15&lt;=SUM(Plan!$F$27:$F$28)),IF(Plan!$D$28="RUN",Plan!$G$28,0),0)+IF(AND(A15&gt;=SUM(Plan!$F$27:$F$28)+1,A15&lt;=SUM(Plan!$F$27:$F$29)),IF(Plan!$D$29="RUN",Plan!$G$29,0),0)+IF(AND(A15&gt;=SUM(Plan!$F$27:$F$29)+1,A15&lt;=SUM(Plan!$F$27:$F$30)),IF(Plan!$D$30="RUN",Plan!$G$30,0),0)+IF(AND(A15&gt;=SUM(Plan!$F$27:$F$30)+1,A15&lt;=SUM(Plan!$F$27:$F$31)),IF(Plan!$D$31="RUN",Plan!$G$31,0),0)+IF(AND(A15&gt;=1,A15&lt;=SUM(Plan!$F$32)),IF(Plan!$D$32="RUN",Plan!$G$32,0),0)+IF(AND(A15&gt;=SUM(Plan!$F$32)+1,A15&lt;=SUM(Plan!$F$32:$F$33)),IF(Plan!$D$33="RUN",Plan!$G$33,0),0)+IF(AND(A15&gt;=SUM(Plan!$F$32:$F$33)+1,A15&lt;=SUM(Plan!$F$32:$F$34)),IF(Plan!$D$34="RUN",Plan!$G$34,0),0)+IF(AND(A15&gt;=SUM(Plan!$F$32:$F$34)+1,A15&lt;=SUM(Plan!$F$32:$F$35)),IF(Plan!$D$35="RUN",Plan!$G$35,0),0)+IF(AND(A15&gt;=SUM(Plan!$F$32:$F$35)+1,A15&lt;=SUM(Plan!$F$32:$F$36)),IF(Plan!$D$36="RUN",Plan!$G$36,0),0)+IF(AND(A15&gt;=1,A15&lt;=SUM(Plan!$F$37)),IF(Plan!$D$37="RUN",Plan!$G$37,0),0)+IF(AND(A15&gt;=SUM(Plan!$F$37)+1,A15&lt;=SUM(Plan!$F$37:$F$38)),IF(Plan!$D$38="RUN",Plan!$G$38,0),0)+IF(AND(A15&gt;=SUM(Plan!$F$37:$F$38)+1,A15&lt;=SUM(Plan!$F$37:$F$39)),IF(Plan!$D$39="RUN",Plan!$G$39,0),0)+IF(AND(A15&gt;=SUM(Plan!$F$37:$F$39)+1,A15&lt;=SUM(Plan!$F$37:$F$40)),IF(Plan!$D$40="RUN",Plan!$G$40,0),0)+IF(AND(A15&gt;=SUM(Plan!$F$37:$F$40)+1,A15&lt;=SUM(Plan!$F$37:$F$41)),IF(Plan!$D$41="RUN",Plan!$G$41,0),0)+IF(AND(A15&gt;=1,A15&lt;=SUM(Plan!$F$42)),IF(Plan!$D$42="RUN",Plan!$G$42,0),0)+IF(AND(A15&gt;=SUM(Plan!$F$42)+1,A15&lt;=SUM(Plan!$F$42:$F$43)),IF(Plan!$D$43="RUN",Plan!$G$43,0),0)+IF(AND(A15&gt;=SUM(Plan!$F$42:$F$43)+1,A15&lt;=SUM(Plan!$F$42:$F$44)),IF(Plan!$D$44="RUN",Plan!$G$44,0),0)+IF(AND(A15&gt;=SUM(Plan!$F$42:$F$44)+1,A15&lt;=SUM(Plan!$F$42:$F$45)),IF(Plan!$D$45="RUN",Plan!$G$45,0),0)+IF(AND(A15&gt;=SUM(Plan!$F$42:$F$45)+1,A15&lt;=SUM(Plan!$F$42:$F$46)),IF(Plan!$D$46="RUN",Plan!$G$46,0),0)+IF(AND(A15&gt;=1,A15&lt;=SUM(Plan!$F$47)),IF(Plan!$D$47="RUN",Plan!$G$47,0),0)+IF(AND(A15&gt;=SUM(Plan!$F$47)+1,A15&lt;=SUM(Plan!$F$47:$F$48)),IF(Plan!$D$48="RUN",Plan!$G$48,0),0)+IF(AND(A15&gt;=SUM(Plan!$F$47:$F$48)+1,A15&lt;=SUM(Plan!$F$47:$F$49)),IF(Plan!$D$49="RUN",Plan!$G$49,0),0)+IF(AND(A15&gt;=SUM(Plan!$F$47:$F$49)+1,A15&lt;=SUM(Plan!$F$47:$F$50)),IF(Plan!$D$50="RUN",Plan!$G$50,0),0)+IF(AND(A15&gt;=SUM(Plan!$F$47:$F$50)+1,A15&lt;=SUM(Plan!$F$47:$F$51)),IF(Plan!$D$51="RUN",Plan!$G$51,0),0)+IF(AND(A15&gt;=1,A15&lt;=SUM(Plan!$F$52)),IF(Plan!$D$52="RUN",Plan!$G$52,0),0)+IF(AND(A15&gt;=SUM(Plan!$F$52)+1,A15&lt;=SUM(Plan!$F$52:$F$53)),IF(Plan!$D$53="RUN",Plan!$G$53,0),0)+IF(AND(A15&gt;=SUM(Plan!$F$52:$F$53)+1,A15&lt;=SUM(Plan!$F$52:$F$54)),IF(Plan!$D$54="RUN",Plan!$G$54,0),0)+IF(AND(A15&gt;=SUM(Plan!$F$52:$F$54)+1,A15&lt;=SUM(Plan!$F$52:$F$55)),IF(Plan!$D$55="RUN",Plan!$G$55,0),0)+IF(AND(A15&gt;=SUM(Plan!$F$52:$F$55)+1,A15&lt;=SUM(Plan!$F$52:$F$56)),IF(Plan!$D$56="RUN",Plan!$G$56,0),0)+IF(AND(A15&gt;=1,A15&lt;=SUM(Plan!$F$57)),IF(Plan!$D$57="RUN",Plan!$G$57,0),0)+IF(AND(A15&gt;=SUM(Plan!$F$57)+1,A15&lt;=SUM(Plan!$F$57:$F$58)),IF(Plan!$D$58="RUN",Plan!$G$58,0),0)+IF(AND(A15&gt;=SUM(Plan!$F$57:$F$58)+1,A15&lt;=SUM(Plan!$F$57:$F$59)),IF(Plan!$D$59="RUN",Plan!$G$59,0),0)+IF(AND(A15&gt;=SUM(Plan!$F$57:$F$59)+1,A15&lt;=SUM(Plan!$F$57:$F$60)),IF(Plan!$D$60="RUN",Plan!$G$60,0),0)+IF(AND(A15&gt;=SUM(Plan!$F$57:$F$60)+1,A15&lt;=SUM(Plan!$F$57:$F$61)),IF(Plan!$D$61="RUN",Plan!$G$61,0),0)</f>
        <v>37</v>
      </c>
    </row>
    <row r="16" customFormat="false" ht="13.5" hidden="false" customHeight="false" outlineLevel="0" collapsed="false">
      <c r="A16" s="12" t="n">
        <v>12</v>
      </c>
      <c r="B16" s="13" t="n">
        <f aca="false">IF(AND(A16&gt;=1,A16&lt;=SUM(Plan!$F$2)),IF(Plan!$D$2="RUN",Plan!$G$2,0),0)+IF(AND(A16&gt;=SUM(Plan!$F$2)+1,A16&lt;=SUM(Plan!$F$2:$F$3)),IF(Plan!$D$3="RUN",Plan!$G$3,0),0)+IF(AND(A16&gt;=SUM(Plan!$F$2:$F$3)+1,A16&lt;=SUM(Plan!$F$2:$F$4)),IF(Plan!$D$4="RUN",Plan!$G$4,0),0)+IF(AND(A16&gt;=SUM(Plan!$F$2:$F$4)+1,A16&lt;=SUM(Plan!$F$2:$F$5)),IF(Plan!$D$5="RUN",Plan!$G$5,0),0)+IF(AND(A16&gt;=SUM(Plan!$F$2:$F$5)+1,A16&lt;=SUM(Plan!$F$2:$F$6)),IF(Plan!$D$6="RUN",Plan!$G$6,0),0)+IF(AND(A16&gt;=1,A16&lt;=SUM(Plan!$F$7)),IF(Plan!$D$7="RUN",Plan!$G$7,0),0)+IF(AND(A16&gt;=SUM(Plan!$F$7)+1,A16&lt;=SUM(Plan!$F$7:$F$8)),IF(Plan!$D$8="RUN",Plan!$G$8,0),0)+IF(AND(A16&gt;=SUM(Plan!$F$7:$F$8)+1,A16&lt;=SUM(Plan!$F$7:$F$9)),IF(Plan!$D$9="RUN",Plan!$G$9,0),0)+IF(AND(A16&gt;=SUM(Plan!$F$7:$F$9)+1,A16&lt;=SUM(Plan!$F$7:$F$10)),IF(Plan!$D$10="RUN",Plan!$G$10,0),0)+IF(AND(A16&gt;=SUM(Plan!$F$7:$F$10)+1,A16&lt;=SUM(Plan!$F$7:$F$11)),IF(Plan!$D$11="RUN",Plan!$G$11,0),0)+IF(AND(A16&gt;=1,A16&lt;=SUM(Plan!$F$12)),IF(Plan!$D$12="RUN",Plan!$G$12,0),0)+IF(AND(A16&gt;=SUM(Plan!$F$12)+1,A16&lt;=SUM(Plan!$F$12:$F$13)),IF(Plan!$D$13="RUN",Plan!$G$13,0),0)+IF(AND(A16&gt;=SUM(Plan!$F$12:$F$13)+1,A16&lt;=SUM(Plan!$F$12:$F$14)),IF(Plan!$D$14="RUN",Plan!$G$14,0),0)+IF(AND(A16&gt;=SUM(Plan!$F$12:$F$14)+1,A16&lt;=SUM(Plan!$F$12:$F$15)),IF(Plan!$D$15="RUN",Plan!$G$15,0),0)+IF(AND(A16&gt;=SUM(Plan!$F$12:$F$15)+1,A16&lt;=SUM(Plan!$F$12:$F$16)),IF(Plan!$D$16="RUN",Plan!$G$16,0),0)+IF(AND(A16&gt;=1,A16&lt;=SUM(Plan!$F$17)),IF(Plan!$D$17="RUN",Plan!$G$17,0),0)+IF(AND(A16&gt;=SUM(Plan!$F$17)+1,A16&lt;=SUM(Plan!$F$17:$F$18)),IF(Plan!$D$18="RUN",Plan!$G$18,0),0)+IF(AND(A16&gt;=SUM(Plan!$F$17:$F$18)+1,A16&lt;=SUM(Plan!$F$17:$F$19)),IF(Plan!$D$19="RUN",Plan!$G$19,0),0)+IF(AND(A16&gt;=SUM(Plan!$F$17:$F$19)+1,A16&lt;=SUM(Plan!$F$17:$F$20)),IF(Plan!$D$20="RUN",Plan!$G$20,0),0)+IF(AND(A16&gt;=SUM(Plan!$F$17:$F$20)+1,A16&lt;=SUM(Plan!$F$17:$F$21)),IF(Plan!$D$21="RUN",Plan!$G$21,0),0)+IF(AND(A16&gt;=1,A16&lt;=SUM(Plan!$F$22)),IF(Plan!$D$22="RUN",Plan!$G$22,0),0)+IF(AND(A16&gt;=SUM(Plan!$F$22)+1,A16&lt;=SUM(Plan!$F$22:$F$23)),IF(Plan!$D$23="RUN",Plan!$G$23,0),0)+IF(AND(A16&gt;=SUM(Plan!$F$22:$F$23)+1,A16&lt;=SUM(Plan!$F$22:$F$24)),IF(Plan!$D$24="RUN",Plan!$G$24,0),0)+IF(AND(A16&gt;=SUM(Plan!$F$22:$F$24)+1,A16&lt;=SUM(Plan!$F$22:$F$25)),IF(Plan!$D$25="RUN",Plan!$G$25,0),0)+IF(AND(A16&gt;=SUM(Plan!$F$22:$F$25)+1,A16&lt;=SUM(Plan!$F$22:$F$26)),IF(Plan!$D$26="RUN",Plan!$G$26,0),0)+IF(AND(A16&gt;=1,A16&lt;=SUM(Plan!$F$27)),IF(Plan!$D$27="RUN",Plan!$G$27,0),0)+IF(AND(A16&gt;=SUM(Plan!$F$27)+1,A16&lt;=SUM(Plan!$F$27:$F$28)),IF(Plan!$D$28="RUN",Plan!$G$28,0),0)+IF(AND(A16&gt;=SUM(Plan!$F$27:$F$28)+1,A16&lt;=SUM(Plan!$F$27:$F$29)),IF(Plan!$D$29="RUN",Plan!$G$29,0),0)+IF(AND(A16&gt;=SUM(Plan!$F$27:$F$29)+1,A16&lt;=SUM(Plan!$F$27:$F$30)),IF(Plan!$D$30="RUN",Plan!$G$30,0),0)+IF(AND(A16&gt;=SUM(Plan!$F$27:$F$30)+1,A16&lt;=SUM(Plan!$F$27:$F$31)),IF(Plan!$D$31="RUN",Plan!$G$31,0),0)+IF(AND(A16&gt;=1,A16&lt;=SUM(Plan!$F$32)),IF(Plan!$D$32="RUN",Plan!$G$32,0),0)+IF(AND(A16&gt;=SUM(Plan!$F$32)+1,A16&lt;=SUM(Plan!$F$32:$F$33)),IF(Plan!$D$33="RUN",Plan!$G$33,0),0)+IF(AND(A16&gt;=SUM(Plan!$F$32:$F$33)+1,A16&lt;=SUM(Plan!$F$32:$F$34)),IF(Plan!$D$34="RUN",Plan!$G$34,0),0)+IF(AND(A16&gt;=SUM(Plan!$F$32:$F$34)+1,A16&lt;=SUM(Plan!$F$32:$F$35)),IF(Plan!$D$35="RUN",Plan!$G$35,0),0)+IF(AND(A16&gt;=SUM(Plan!$F$32:$F$35)+1,A16&lt;=SUM(Plan!$F$32:$F$36)),IF(Plan!$D$36="RUN",Plan!$G$36,0),0)+IF(AND(A16&gt;=1,A16&lt;=SUM(Plan!$F$37)),IF(Plan!$D$37="RUN",Plan!$G$37,0),0)+IF(AND(A16&gt;=SUM(Plan!$F$37)+1,A16&lt;=SUM(Plan!$F$37:$F$38)),IF(Plan!$D$38="RUN",Plan!$G$38,0),0)+IF(AND(A16&gt;=SUM(Plan!$F$37:$F$38)+1,A16&lt;=SUM(Plan!$F$37:$F$39)),IF(Plan!$D$39="RUN",Plan!$G$39,0),0)+IF(AND(A16&gt;=SUM(Plan!$F$37:$F$39)+1,A16&lt;=SUM(Plan!$F$37:$F$40)),IF(Plan!$D$40="RUN",Plan!$G$40,0),0)+IF(AND(A16&gt;=SUM(Plan!$F$37:$F$40)+1,A16&lt;=SUM(Plan!$F$37:$F$41)),IF(Plan!$D$41="RUN",Plan!$G$41,0),0)+IF(AND(A16&gt;=1,A16&lt;=SUM(Plan!$F$42)),IF(Plan!$D$42="RUN",Plan!$G$42,0),0)+IF(AND(A16&gt;=SUM(Plan!$F$42)+1,A16&lt;=SUM(Plan!$F$42:$F$43)),IF(Plan!$D$43="RUN",Plan!$G$43,0),0)+IF(AND(A16&gt;=SUM(Plan!$F$42:$F$43)+1,A16&lt;=SUM(Plan!$F$42:$F$44)),IF(Plan!$D$44="RUN",Plan!$G$44,0),0)+IF(AND(A16&gt;=SUM(Plan!$F$42:$F$44)+1,A16&lt;=SUM(Plan!$F$42:$F$45)),IF(Plan!$D$45="RUN",Plan!$G$45,0),0)+IF(AND(A16&gt;=SUM(Plan!$F$42:$F$45)+1,A16&lt;=SUM(Plan!$F$42:$F$46)),IF(Plan!$D$46="RUN",Plan!$G$46,0),0)+IF(AND(A16&gt;=1,A16&lt;=SUM(Plan!$F$47)),IF(Plan!$D$47="RUN",Plan!$G$47,0),0)+IF(AND(A16&gt;=SUM(Plan!$F$47)+1,A16&lt;=SUM(Plan!$F$47:$F$48)),IF(Plan!$D$48="RUN",Plan!$G$48,0),0)+IF(AND(A16&gt;=SUM(Plan!$F$47:$F$48)+1,A16&lt;=SUM(Plan!$F$47:$F$49)),IF(Plan!$D$49="RUN",Plan!$G$49,0),0)+IF(AND(A16&gt;=SUM(Plan!$F$47:$F$49)+1,A16&lt;=SUM(Plan!$F$47:$F$50)),IF(Plan!$D$50="RUN",Plan!$G$50,0),0)+IF(AND(A16&gt;=SUM(Plan!$F$47:$F$50)+1,A16&lt;=SUM(Plan!$F$47:$F$51)),IF(Plan!$D$51="RUN",Plan!$G$51,0),0)+IF(AND(A16&gt;=1,A16&lt;=SUM(Plan!$F$52)),IF(Plan!$D$52="RUN",Plan!$G$52,0),0)+IF(AND(A16&gt;=SUM(Plan!$F$52)+1,A16&lt;=SUM(Plan!$F$52:$F$53)),IF(Plan!$D$53="RUN",Plan!$G$53,0),0)+IF(AND(A16&gt;=SUM(Plan!$F$52:$F$53)+1,A16&lt;=SUM(Plan!$F$52:$F$54)),IF(Plan!$D$54="RUN",Plan!$G$54,0),0)+IF(AND(A16&gt;=SUM(Plan!$F$52:$F$54)+1,A16&lt;=SUM(Plan!$F$52:$F$55)),IF(Plan!$D$55="RUN",Plan!$G$55,0),0)+IF(AND(A16&gt;=SUM(Plan!$F$52:$F$55)+1,A16&lt;=SUM(Plan!$F$52:$F$56)),IF(Plan!$D$56="RUN",Plan!$G$56,0),0)+IF(AND(A16&gt;=1,A16&lt;=SUM(Plan!$F$57)),IF(Plan!$D$57="RUN",Plan!$G$57,0),0)+IF(AND(A16&gt;=SUM(Plan!$F$57)+1,A16&lt;=SUM(Plan!$F$57:$F$58)),IF(Plan!$D$58="RUN",Plan!$G$58,0),0)+IF(AND(A16&gt;=SUM(Plan!$F$57:$F$58)+1,A16&lt;=SUM(Plan!$F$57:$F$59)),IF(Plan!$D$59="RUN",Plan!$G$59,0),0)+IF(AND(A16&gt;=SUM(Plan!$F$57:$F$59)+1,A16&lt;=SUM(Plan!$F$57:$F$60)),IF(Plan!$D$60="RUN",Plan!$G$60,0),0)+IF(AND(A16&gt;=SUM(Plan!$F$57:$F$60)+1,A16&lt;=SUM(Plan!$F$57:$F$61)),IF(Plan!$D$61="RUN",Plan!$G$61,0),0)</f>
        <v>37</v>
      </c>
    </row>
    <row r="17" customFormat="false" ht="13.5" hidden="false" customHeight="false" outlineLevel="0" collapsed="false">
      <c r="A17" s="12" t="n">
        <v>13</v>
      </c>
      <c r="B17" s="13" t="n">
        <f aca="false">IF(AND(A17&gt;=1,A17&lt;=SUM(Plan!$F$2)),IF(Plan!$D$2="RUN",Plan!$G$2,0),0)+IF(AND(A17&gt;=SUM(Plan!$F$2)+1,A17&lt;=SUM(Plan!$F$2:$F$3)),IF(Plan!$D$3="RUN",Plan!$G$3,0),0)+IF(AND(A17&gt;=SUM(Plan!$F$2:$F$3)+1,A17&lt;=SUM(Plan!$F$2:$F$4)),IF(Plan!$D$4="RUN",Plan!$G$4,0),0)+IF(AND(A17&gt;=SUM(Plan!$F$2:$F$4)+1,A17&lt;=SUM(Plan!$F$2:$F$5)),IF(Plan!$D$5="RUN",Plan!$G$5,0),0)+IF(AND(A17&gt;=SUM(Plan!$F$2:$F$5)+1,A17&lt;=SUM(Plan!$F$2:$F$6)),IF(Plan!$D$6="RUN",Plan!$G$6,0),0)+IF(AND(A17&gt;=1,A17&lt;=SUM(Plan!$F$7)),IF(Plan!$D$7="RUN",Plan!$G$7,0),0)+IF(AND(A17&gt;=SUM(Plan!$F$7)+1,A17&lt;=SUM(Plan!$F$7:$F$8)),IF(Plan!$D$8="RUN",Plan!$G$8,0),0)+IF(AND(A17&gt;=SUM(Plan!$F$7:$F$8)+1,A17&lt;=SUM(Plan!$F$7:$F$9)),IF(Plan!$D$9="RUN",Plan!$G$9,0),0)+IF(AND(A17&gt;=SUM(Plan!$F$7:$F$9)+1,A17&lt;=SUM(Plan!$F$7:$F$10)),IF(Plan!$D$10="RUN",Plan!$G$10,0),0)+IF(AND(A17&gt;=SUM(Plan!$F$7:$F$10)+1,A17&lt;=SUM(Plan!$F$7:$F$11)),IF(Plan!$D$11="RUN",Plan!$G$11,0),0)+IF(AND(A17&gt;=1,A17&lt;=SUM(Plan!$F$12)),IF(Plan!$D$12="RUN",Plan!$G$12,0),0)+IF(AND(A17&gt;=SUM(Plan!$F$12)+1,A17&lt;=SUM(Plan!$F$12:$F$13)),IF(Plan!$D$13="RUN",Plan!$G$13,0),0)+IF(AND(A17&gt;=SUM(Plan!$F$12:$F$13)+1,A17&lt;=SUM(Plan!$F$12:$F$14)),IF(Plan!$D$14="RUN",Plan!$G$14,0),0)+IF(AND(A17&gt;=SUM(Plan!$F$12:$F$14)+1,A17&lt;=SUM(Plan!$F$12:$F$15)),IF(Plan!$D$15="RUN",Plan!$G$15,0),0)+IF(AND(A17&gt;=SUM(Plan!$F$12:$F$15)+1,A17&lt;=SUM(Plan!$F$12:$F$16)),IF(Plan!$D$16="RUN",Plan!$G$16,0),0)+IF(AND(A17&gt;=1,A17&lt;=SUM(Plan!$F$17)),IF(Plan!$D$17="RUN",Plan!$G$17,0),0)+IF(AND(A17&gt;=SUM(Plan!$F$17)+1,A17&lt;=SUM(Plan!$F$17:$F$18)),IF(Plan!$D$18="RUN",Plan!$G$18,0),0)+IF(AND(A17&gt;=SUM(Plan!$F$17:$F$18)+1,A17&lt;=SUM(Plan!$F$17:$F$19)),IF(Plan!$D$19="RUN",Plan!$G$19,0),0)+IF(AND(A17&gt;=SUM(Plan!$F$17:$F$19)+1,A17&lt;=SUM(Plan!$F$17:$F$20)),IF(Plan!$D$20="RUN",Plan!$G$20,0),0)+IF(AND(A17&gt;=SUM(Plan!$F$17:$F$20)+1,A17&lt;=SUM(Plan!$F$17:$F$21)),IF(Plan!$D$21="RUN",Plan!$G$21,0),0)+IF(AND(A17&gt;=1,A17&lt;=SUM(Plan!$F$22)),IF(Plan!$D$22="RUN",Plan!$G$22,0),0)+IF(AND(A17&gt;=SUM(Plan!$F$22)+1,A17&lt;=SUM(Plan!$F$22:$F$23)),IF(Plan!$D$23="RUN",Plan!$G$23,0),0)+IF(AND(A17&gt;=SUM(Plan!$F$22:$F$23)+1,A17&lt;=SUM(Plan!$F$22:$F$24)),IF(Plan!$D$24="RUN",Plan!$G$24,0),0)+IF(AND(A17&gt;=SUM(Plan!$F$22:$F$24)+1,A17&lt;=SUM(Plan!$F$22:$F$25)),IF(Plan!$D$25="RUN",Plan!$G$25,0),0)+IF(AND(A17&gt;=SUM(Plan!$F$22:$F$25)+1,A17&lt;=SUM(Plan!$F$22:$F$26)),IF(Plan!$D$26="RUN",Plan!$G$26,0),0)+IF(AND(A17&gt;=1,A17&lt;=SUM(Plan!$F$27)),IF(Plan!$D$27="RUN",Plan!$G$27,0),0)+IF(AND(A17&gt;=SUM(Plan!$F$27)+1,A17&lt;=SUM(Plan!$F$27:$F$28)),IF(Plan!$D$28="RUN",Plan!$G$28,0),0)+IF(AND(A17&gt;=SUM(Plan!$F$27:$F$28)+1,A17&lt;=SUM(Plan!$F$27:$F$29)),IF(Plan!$D$29="RUN",Plan!$G$29,0),0)+IF(AND(A17&gt;=SUM(Plan!$F$27:$F$29)+1,A17&lt;=SUM(Plan!$F$27:$F$30)),IF(Plan!$D$30="RUN",Plan!$G$30,0),0)+IF(AND(A17&gt;=SUM(Plan!$F$27:$F$30)+1,A17&lt;=SUM(Plan!$F$27:$F$31)),IF(Plan!$D$31="RUN",Plan!$G$31,0),0)+IF(AND(A17&gt;=1,A17&lt;=SUM(Plan!$F$32)),IF(Plan!$D$32="RUN",Plan!$G$32,0),0)+IF(AND(A17&gt;=SUM(Plan!$F$32)+1,A17&lt;=SUM(Plan!$F$32:$F$33)),IF(Plan!$D$33="RUN",Plan!$G$33,0),0)+IF(AND(A17&gt;=SUM(Plan!$F$32:$F$33)+1,A17&lt;=SUM(Plan!$F$32:$F$34)),IF(Plan!$D$34="RUN",Plan!$G$34,0),0)+IF(AND(A17&gt;=SUM(Plan!$F$32:$F$34)+1,A17&lt;=SUM(Plan!$F$32:$F$35)),IF(Plan!$D$35="RUN",Plan!$G$35,0),0)+IF(AND(A17&gt;=SUM(Plan!$F$32:$F$35)+1,A17&lt;=SUM(Plan!$F$32:$F$36)),IF(Plan!$D$36="RUN",Plan!$G$36,0),0)+IF(AND(A17&gt;=1,A17&lt;=SUM(Plan!$F$37)),IF(Plan!$D$37="RUN",Plan!$G$37,0),0)+IF(AND(A17&gt;=SUM(Plan!$F$37)+1,A17&lt;=SUM(Plan!$F$37:$F$38)),IF(Plan!$D$38="RUN",Plan!$G$38,0),0)+IF(AND(A17&gt;=SUM(Plan!$F$37:$F$38)+1,A17&lt;=SUM(Plan!$F$37:$F$39)),IF(Plan!$D$39="RUN",Plan!$G$39,0),0)+IF(AND(A17&gt;=SUM(Plan!$F$37:$F$39)+1,A17&lt;=SUM(Plan!$F$37:$F$40)),IF(Plan!$D$40="RUN",Plan!$G$40,0),0)+IF(AND(A17&gt;=SUM(Plan!$F$37:$F$40)+1,A17&lt;=SUM(Plan!$F$37:$F$41)),IF(Plan!$D$41="RUN",Plan!$G$41,0),0)+IF(AND(A17&gt;=1,A17&lt;=SUM(Plan!$F$42)),IF(Plan!$D$42="RUN",Plan!$G$42,0),0)+IF(AND(A17&gt;=SUM(Plan!$F$42)+1,A17&lt;=SUM(Plan!$F$42:$F$43)),IF(Plan!$D$43="RUN",Plan!$G$43,0),0)+IF(AND(A17&gt;=SUM(Plan!$F$42:$F$43)+1,A17&lt;=SUM(Plan!$F$42:$F$44)),IF(Plan!$D$44="RUN",Plan!$G$44,0),0)+IF(AND(A17&gt;=SUM(Plan!$F$42:$F$44)+1,A17&lt;=SUM(Plan!$F$42:$F$45)),IF(Plan!$D$45="RUN",Plan!$G$45,0),0)+IF(AND(A17&gt;=SUM(Plan!$F$42:$F$45)+1,A17&lt;=SUM(Plan!$F$42:$F$46)),IF(Plan!$D$46="RUN",Plan!$G$46,0),0)+IF(AND(A17&gt;=1,A17&lt;=SUM(Plan!$F$47)),IF(Plan!$D$47="RUN",Plan!$G$47,0),0)+IF(AND(A17&gt;=SUM(Plan!$F$47)+1,A17&lt;=SUM(Plan!$F$47:$F$48)),IF(Plan!$D$48="RUN",Plan!$G$48,0),0)+IF(AND(A17&gt;=SUM(Plan!$F$47:$F$48)+1,A17&lt;=SUM(Plan!$F$47:$F$49)),IF(Plan!$D$49="RUN",Plan!$G$49,0),0)+IF(AND(A17&gt;=SUM(Plan!$F$47:$F$49)+1,A17&lt;=SUM(Plan!$F$47:$F$50)),IF(Plan!$D$50="RUN",Plan!$G$50,0),0)+IF(AND(A17&gt;=SUM(Plan!$F$47:$F$50)+1,A17&lt;=SUM(Plan!$F$47:$F$51)),IF(Plan!$D$51="RUN",Plan!$G$51,0),0)+IF(AND(A17&gt;=1,A17&lt;=SUM(Plan!$F$52)),IF(Plan!$D$52="RUN",Plan!$G$52,0),0)+IF(AND(A17&gt;=SUM(Plan!$F$52)+1,A17&lt;=SUM(Plan!$F$52:$F$53)),IF(Plan!$D$53="RUN",Plan!$G$53,0),0)+IF(AND(A17&gt;=SUM(Plan!$F$52:$F$53)+1,A17&lt;=SUM(Plan!$F$52:$F$54)),IF(Plan!$D$54="RUN",Plan!$G$54,0),0)+IF(AND(A17&gt;=SUM(Plan!$F$52:$F$54)+1,A17&lt;=SUM(Plan!$F$52:$F$55)),IF(Plan!$D$55="RUN",Plan!$G$55,0),0)+IF(AND(A17&gt;=SUM(Plan!$F$52:$F$55)+1,A17&lt;=SUM(Plan!$F$52:$F$56)),IF(Plan!$D$56="RUN",Plan!$G$56,0),0)+IF(AND(A17&gt;=1,A17&lt;=SUM(Plan!$F$57)),IF(Plan!$D$57="RUN",Plan!$G$57,0),0)+IF(AND(A17&gt;=SUM(Plan!$F$57)+1,A17&lt;=SUM(Plan!$F$57:$F$58)),IF(Plan!$D$58="RUN",Plan!$G$58,0),0)+IF(AND(A17&gt;=SUM(Plan!$F$57:$F$58)+1,A17&lt;=SUM(Plan!$F$57:$F$59)),IF(Plan!$D$59="RUN",Plan!$G$59,0),0)+IF(AND(A17&gt;=SUM(Plan!$F$57:$F$59)+1,A17&lt;=SUM(Plan!$F$57:$F$60)),IF(Plan!$D$60="RUN",Plan!$G$60,0),0)+IF(AND(A17&gt;=SUM(Plan!$F$57:$F$60)+1,A17&lt;=SUM(Plan!$F$57:$F$61)),IF(Plan!$D$61="RUN",Plan!$G$61,0),0)</f>
        <v>37</v>
      </c>
    </row>
    <row r="18" customFormat="false" ht="13.5" hidden="false" customHeight="false" outlineLevel="0" collapsed="false">
      <c r="A18" s="12" t="n">
        <v>14</v>
      </c>
      <c r="B18" s="13" t="n">
        <f aca="false">IF(AND(A18&gt;=1,A18&lt;=SUM(Plan!$F$2)),IF(Plan!$D$2="RUN",Plan!$G$2,0),0)+IF(AND(A18&gt;=SUM(Plan!$F$2)+1,A18&lt;=SUM(Plan!$F$2:$F$3)),IF(Plan!$D$3="RUN",Plan!$G$3,0),0)+IF(AND(A18&gt;=SUM(Plan!$F$2:$F$3)+1,A18&lt;=SUM(Plan!$F$2:$F$4)),IF(Plan!$D$4="RUN",Plan!$G$4,0),0)+IF(AND(A18&gt;=SUM(Plan!$F$2:$F$4)+1,A18&lt;=SUM(Plan!$F$2:$F$5)),IF(Plan!$D$5="RUN",Plan!$G$5,0),0)+IF(AND(A18&gt;=SUM(Plan!$F$2:$F$5)+1,A18&lt;=SUM(Plan!$F$2:$F$6)),IF(Plan!$D$6="RUN",Plan!$G$6,0),0)+IF(AND(A18&gt;=1,A18&lt;=SUM(Plan!$F$7)),IF(Plan!$D$7="RUN",Plan!$G$7,0),0)+IF(AND(A18&gt;=SUM(Plan!$F$7)+1,A18&lt;=SUM(Plan!$F$7:$F$8)),IF(Plan!$D$8="RUN",Plan!$G$8,0),0)+IF(AND(A18&gt;=SUM(Plan!$F$7:$F$8)+1,A18&lt;=SUM(Plan!$F$7:$F$9)),IF(Plan!$D$9="RUN",Plan!$G$9,0),0)+IF(AND(A18&gt;=SUM(Plan!$F$7:$F$9)+1,A18&lt;=SUM(Plan!$F$7:$F$10)),IF(Plan!$D$10="RUN",Plan!$G$10,0),0)+IF(AND(A18&gt;=SUM(Plan!$F$7:$F$10)+1,A18&lt;=SUM(Plan!$F$7:$F$11)),IF(Plan!$D$11="RUN",Plan!$G$11,0),0)+IF(AND(A18&gt;=1,A18&lt;=SUM(Plan!$F$12)),IF(Plan!$D$12="RUN",Plan!$G$12,0),0)+IF(AND(A18&gt;=SUM(Plan!$F$12)+1,A18&lt;=SUM(Plan!$F$12:$F$13)),IF(Plan!$D$13="RUN",Plan!$G$13,0),0)+IF(AND(A18&gt;=SUM(Plan!$F$12:$F$13)+1,A18&lt;=SUM(Plan!$F$12:$F$14)),IF(Plan!$D$14="RUN",Plan!$G$14,0),0)+IF(AND(A18&gt;=SUM(Plan!$F$12:$F$14)+1,A18&lt;=SUM(Plan!$F$12:$F$15)),IF(Plan!$D$15="RUN",Plan!$G$15,0),0)+IF(AND(A18&gt;=SUM(Plan!$F$12:$F$15)+1,A18&lt;=SUM(Plan!$F$12:$F$16)),IF(Plan!$D$16="RUN",Plan!$G$16,0),0)+IF(AND(A18&gt;=1,A18&lt;=SUM(Plan!$F$17)),IF(Plan!$D$17="RUN",Plan!$G$17,0),0)+IF(AND(A18&gt;=SUM(Plan!$F$17)+1,A18&lt;=SUM(Plan!$F$17:$F$18)),IF(Plan!$D$18="RUN",Plan!$G$18,0),0)+IF(AND(A18&gt;=SUM(Plan!$F$17:$F$18)+1,A18&lt;=SUM(Plan!$F$17:$F$19)),IF(Plan!$D$19="RUN",Plan!$G$19,0),0)+IF(AND(A18&gt;=SUM(Plan!$F$17:$F$19)+1,A18&lt;=SUM(Plan!$F$17:$F$20)),IF(Plan!$D$20="RUN",Plan!$G$20,0),0)+IF(AND(A18&gt;=SUM(Plan!$F$17:$F$20)+1,A18&lt;=SUM(Plan!$F$17:$F$21)),IF(Plan!$D$21="RUN",Plan!$G$21,0),0)+IF(AND(A18&gt;=1,A18&lt;=SUM(Plan!$F$22)),IF(Plan!$D$22="RUN",Plan!$G$22,0),0)+IF(AND(A18&gt;=SUM(Plan!$F$22)+1,A18&lt;=SUM(Plan!$F$22:$F$23)),IF(Plan!$D$23="RUN",Plan!$G$23,0),0)+IF(AND(A18&gt;=SUM(Plan!$F$22:$F$23)+1,A18&lt;=SUM(Plan!$F$22:$F$24)),IF(Plan!$D$24="RUN",Plan!$G$24,0),0)+IF(AND(A18&gt;=SUM(Plan!$F$22:$F$24)+1,A18&lt;=SUM(Plan!$F$22:$F$25)),IF(Plan!$D$25="RUN",Plan!$G$25,0),0)+IF(AND(A18&gt;=SUM(Plan!$F$22:$F$25)+1,A18&lt;=SUM(Plan!$F$22:$F$26)),IF(Plan!$D$26="RUN",Plan!$G$26,0),0)+IF(AND(A18&gt;=1,A18&lt;=SUM(Plan!$F$27)),IF(Plan!$D$27="RUN",Plan!$G$27,0),0)+IF(AND(A18&gt;=SUM(Plan!$F$27)+1,A18&lt;=SUM(Plan!$F$27:$F$28)),IF(Plan!$D$28="RUN",Plan!$G$28,0),0)+IF(AND(A18&gt;=SUM(Plan!$F$27:$F$28)+1,A18&lt;=SUM(Plan!$F$27:$F$29)),IF(Plan!$D$29="RUN",Plan!$G$29,0),0)+IF(AND(A18&gt;=SUM(Plan!$F$27:$F$29)+1,A18&lt;=SUM(Plan!$F$27:$F$30)),IF(Plan!$D$30="RUN",Plan!$G$30,0),0)+IF(AND(A18&gt;=SUM(Plan!$F$27:$F$30)+1,A18&lt;=SUM(Plan!$F$27:$F$31)),IF(Plan!$D$31="RUN",Plan!$G$31,0),0)+IF(AND(A18&gt;=1,A18&lt;=SUM(Plan!$F$32)),IF(Plan!$D$32="RUN",Plan!$G$32,0),0)+IF(AND(A18&gt;=SUM(Plan!$F$32)+1,A18&lt;=SUM(Plan!$F$32:$F$33)),IF(Plan!$D$33="RUN",Plan!$G$33,0),0)+IF(AND(A18&gt;=SUM(Plan!$F$32:$F$33)+1,A18&lt;=SUM(Plan!$F$32:$F$34)),IF(Plan!$D$34="RUN",Plan!$G$34,0),0)+IF(AND(A18&gt;=SUM(Plan!$F$32:$F$34)+1,A18&lt;=SUM(Plan!$F$32:$F$35)),IF(Plan!$D$35="RUN",Plan!$G$35,0),0)+IF(AND(A18&gt;=SUM(Plan!$F$32:$F$35)+1,A18&lt;=SUM(Plan!$F$32:$F$36)),IF(Plan!$D$36="RUN",Plan!$G$36,0),0)+IF(AND(A18&gt;=1,A18&lt;=SUM(Plan!$F$37)),IF(Plan!$D$37="RUN",Plan!$G$37,0),0)+IF(AND(A18&gt;=SUM(Plan!$F$37)+1,A18&lt;=SUM(Plan!$F$37:$F$38)),IF(Plan!$D$38="RUN",Plan!$G$38,0),0)+IF(AND(A18&gt;=SUM(Plan!$F$37:$F$38)+1,A18&lt;=SUM(Plan!$F$37:$F$39)),IF(Plan!$D$39="RUN",Plan!$G$39,0),0)+IF(AND(A18&gt;=SUM(Plan!$F$37:$F$39)+1,A18&lt;=SUM(Plan!$F$37:$F$40)),IF(Plan!$D$40="RUN",Plan!$G$40,0),0)+IF(AND(A18&gt;=SUM(Plan!$F$37:$F$40)+1,A18&lt;=SUM(Plan!$F$37:$F$41)),IF(Plan!$D$41="RUN",Plan!$G$41,0),0)+IF(AND(A18&gt;=1,A18&lt;=SUM(Plan!$F$42)),IF(Plan!$D$42="RUN",Plan!$G$42,0),0)+IF(AND(A18&gt;=SUM(Plan!$F$42)+1,A18&lt;=SUM(Plan!$F$42:$F$43)),IF(Plan!$D$43="RUN",Plan!$G$43,0),0)+IF(AND(A18&gt;=SUM(Plan!$F$42:$F$43)+1,A18&lt;=SUM(Plan!$F$42:$F$44)),IF(Plan!$D$44="RUN",Plan!$G$44,0),0)+IF(AND(A18&gt;=SUM(Plan!$F$42:$F$44)+1,A18&lt;=SUM(Plan!$F$42:$F$45)),IF(Plan!$D$45="RUN",Plan!$G$45,0),0)+IF(AND(A18&gt;=SUM(Plan!$F$42:$F$45)+1,A18&lt;=SUM(Plan!$F$42:$F$46)),IF(Plan!$D$46="RUN",Plan!$G$46,0),0)+IF(AND(A18&gt;=1,A18&lt;=SUM(Plan!$F$47)),IF(Plan!$D$47="RUN",Plan!$G$47,0),0)+IF(AND(A18&gt;=SUM(Plan!$F$47)+1,A18&lt;=SUM(Plan!$F$47:$F$48)),IF(Plan!$D$48="RUN",Plan!$G$48,0),0)+IF(AND(A18&gt;=SUM(Plan!$F$47:$F$48)+1,A18&lt;=SUM(Plan!$F$47:$F$49)),IF(Plan!$D$49="RUN",Plan!$G$49,0),0)+IF(AND(A18&gt;=SUM(Plan!$F$47:$F$49)+1,A18&lt;=SUM(Plan!$F$47:$F$50)),IF(Plan!$D$50="RUN",Plan!$G$50,0),0)+IF(AND(A18&gt;=SUM(Plan!$F$47:$F$50)+1,A18&lt;=SUM(Plan!$F$47:$F$51)),IF(Plan!$D$51="RUN",Plan!$G$51,0),0)+IF(AND(A18&gt;=1,A18&lt;=SUM(Plan!$F$52)),IF(Plan!$D$52="RUN",Plan!$G$52,0),0)+IF(AND(A18&gt;=SUM(Plan!$F$52)+1,A18&lt;=SUM(Plan!$F$52:$F$53)),IF(Plan!$D$53="RUN",Plan!$G$53,0),0)+IF(AND(A18&gt;=SUM(Plan!$F$52:$F$53)+1,A18&lt;=SUM(Plan!$F$52:$F$54)),IF(Plan!$D$54="RUN",Plan!$G$54,0),0)+IF(AND(A18&gt;=SUM(Plan!$F$52:$F$54)+1,A18&lt;=SUM(Plan!$F$52:$F$55)),IF(Plan!$D$55="RUN",Plan!$G$55,0),0)+IF(AND(A18&gt;=SUM(Plan!$F$52:$F$55)+1,A18&lt;=SUM(Plan!$F$52:$F$56)),IF(Plan!$D$56="RUN",Plan!$G$56,0),0)+IF(AND(A18&gt;=1,A18&lt;=SUM(Plan!$F$57)),IF(Plan!$D$57="RUN",Plan!$G$57,0),0)+IF(AND(A18&gt;=SUM(Plan!$F$57)+1,A18&lt;=SUM(Plan!$F$57:$F$58)),IF(Plan!$D$58="RUN",Plan!$G$58,0),0)+IF(AND(A18&gt;=SUM(Plan!$F$57:$F$58)+1,A18&lt;=SUM(Plan!$F$57:$F$59)),IF(Plan!$D$59="RUN",Plan!$G$59,0),0)+IF(AND(A18&gt;=SUM(Plan!$F$57:$F$59)+1,A18&lt;=SUM(Plan!$F$57:$F$60)),IF(Plan!$D$60="RUN",Plan!$G$60,0),0)+IF(AND(A18&gt;=SUM(Plan!$F$57:$F$60)+1,A18&lt;=SUM(Plan!$F$57:$F$61)),IF(Plan!$D$61="RUN",Plan!$G$61,0),0)</f>
        <v>36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3.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4"/>
    <col collapsed="false" customWidth="true" hidden="false" outlineLevel="0" max="3" min="3" style="0" width="16"/>
    <col collapsed="false" customWidth="true" hidden="false" outlineLevel="0" max="4" min="4" style="0" width="22"/>
    <col collapsed="false" customWidth="true" hidden="false" outlineLevel="0" max="5" min="5" style="0" width="18"/>
  </cols>
  <sheetData>
    <row r="1" customFormat="false" ht="13.5" hidden="false" customHeight="false" outlineLevel="0" collapsed="false">
      <c r="A1" s="14" t="s">
        <v>22</v>
      </c>
      <c r="C1" s="14" t="s">
        <v>124</v>
      </c>
      <c r="D1" s="14" t="s">
        <v>44</v>
      </c>
      <c r="E1" s="14" t="s">
        <v>125</v>
      </c>
    </row>
    <row r="2" customFormat="false" ht="13.5" hidden="false" customHeight="false" outlineLevel="0" collapsed="false">
      <c r="A2" s="15" t="s">
        <v>49</v>
      </c>
      <c r="C2" s="16" t="s">
        <v>47</v>
      </c>
      <c r="D2" s="16" t="s">
        <v>48</v>
      </c>
      <c r="E2" s="16" t="s">
        <v>126</v>
      </c>
    </row>
    <row r="3" customFormat="false" ht="13.5" hidden="false" customHeight="false" outlineLevel="0" collapsed="false">
      <c r="A3" s="17" t="s">
        <v>52</v>
      </c>
      <c r="C3" s="16" t="s">
        <v>56</v>
      </c>
      <c r="D3" s="16" t="s">
        <v>57</v>
      </c>
      <c r="E3" s="16" t="s">
        <v>127</v>
      </c>
    </row>
    <row r="4" customFormat="false" ht="13.5" hidden="false" customHeight="false" outlineLevel="0" collapsed="false">
      <c r="C4" s="16" t="s">
        <v>62</v>
      </c>
      <c r="D4" s="16" t="s">
        <v>63</v>
      </c>
      <c r="E4" s="16" t="s">
        <v>126</v>
      </c>
    </row>
    <row r="5" customFormat="false" ht="13.5" hidden="false" customHeight="false" outlineLevel="0" collapsed="false">
      <c r="C5" s="16" t="s">
        <v>66</v>
      </c>
      <c r="D5" s="16" t="s">
        <v>67</v>
      </c>
      <c r="E5" s="16" t="s">
        <v>126</v>
      </c>
    </row>
    <row r="6" customFormat="false" ht="13.5" hidden="false" customHeight="false" outlineLevel="0" collapsed="false">
      <c r="C6" s="16" t="s">
        <v>72</v>
      </c>
      <c r="D6" s="16" t="s">
        <v>73</v>
      </c>
      <c r="E6" s="16" t="s">
        <v>127</v>
      </c>
    </row>
    <row r="7" customFormat="false" ht="13.5" hidden="false" customHeight="false" outlineLevel="0" collapsed="false">
      <c r="C7" s="16" t="s">
        <v>78</v>
      </c>
      <c r="D7" s="16" t="s">
        <v>79</v>
      </c>
      <c r="E7" s="16" t="s">
        <v>128</v>
      </c>
    </row>
    <row r="8" customFormat="false" ht="13.5" hidden="false" customHeight="false" outlineLevel="0" collapsed="false">
      <c r="C8" s="16" t="s">
        <v>84</v>
      </c>
      <c r="D8" s="16" t="s">
        <v>85</v>
      </c>
      <c r="E8" s="16" t="s">
        <v>129</v>
      </c>
    </row>
    <row r="9" customFormat="false" ht="13.5" hidden="false" customHeight="false" outlineLevel="0" collapsed="false">
      <c r="C9" s="16" t="s">
        <v>90</v>
      </c>
      <c r="D9" s="16" t="s">
        <v>91</v>
      </c>
      <c r="E9" s="16" t="s">
        <v>128</v>
      </c>
    </row>
    <row r="10" customFormat="false" ht="13.5" hidden="false" customHeight="false" outlineLevel="0" collapsed="false">
      <c r="C10" s="16" t="s">
        <v>96</v>
      </c>
      <c r="D10" s="16" t="s">
        <v>97</v>
      </c>
      <c r="E10" s="16" t="s">
        <v>129</v>
      </c>
    </row>
    <row r="11" customFormat="false" ht="13.5" hidden="false" customHeight="false" outlineLevel="0" collapsed="false">
      <c r="C11" s="16" t="s">
        <v>102</v>
      </c>
      <c r="D11" s="16" t="s">
        <v>103</v>
      </c>
      <c r="E11" s="16" t="s">
        <v>126</v>
      </c>
    </row>
    <row r="12" customFormat="false" ht="13.5" hidden="false" customHeight="false" outlineLevel="0" collapsed="false">
      <c r="C12" s="16" t="s">
        <v>108</v>
      </c>
      <c r="D12" s="16" t="s">
        <v>109</v>
      </c>
      <c r="E12" s="16" t="s">
        <v>128</v>
      </c>
    </row>
    <row r="13" customFormat="false" ht="13.5" hidden="false" customHeight="false" outlineLevel="0" collapsed="false">
      <c r="C13" s="16" t="s">
        <v>114</v>
      </c>
      <c r="D13" s="16" t="s">
        <v>115</v>
      </c>
      <c r="E13" s="16" t="s">
        <v>115</v>
      </c>
    </row>
    <row r="14" customFormat="false" ht="13.5" hidden="false" customHeight="false" outlineLevel="0" collapsed="false">
      <c r="C14" s="18" t="s">
        <v>130</v>
      </c>
      <c r="D14" s="18" t="s">
        <v>131</v>
      </c>
      <c r="E14" s="18" t="s">
        <v>131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7" activeCellId="0" sqref="B7"/>
    </sheetView>
  </sheetViews>
  <sheetFormatPr defaultColWidth="8.6796875" defaultRowHeight="13.5" customHeight="tru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5"/>
    <col collapsed="false" customWidth="true" hidden="false" outlineLevel="0" max="3" min="3" style="0" width="19"/>
    <col collapsed="false" customWidth="true" hidden="false" outlineLevel="0" max="6" min="4" style="0" width="18"/>
    <col collapsed="false" customWidth="true" hidden="false" outlineLevel="0" max="8" min="7" style="0" width="19"/>
    <col collapsed="false" customWidth="true" hidden="false" outlineLevel="0" max="11" min="9" style="0" width="18"/>
    <col collapsed="false" customWidth="true" hidden="false" outlineLevel="0" max="12" min="12" style="0" width="19"/>
    <col collapsed="false" customWidth="true" hidden="false" outlineLevel="0" max="13" min="13" style="0" width="20"/>
  </cols>
  <sheetData>
    <row r="1" customFormat="false" ht="30" hidden="false" customHeight="true" outlineLevel="0" collapsed="false">
      <c r="A1" s="1" t="s">
        <v>132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customFormat="false" ht="13.5" hidden="false" customHeight="true" outlineLevel="0" collapsed="false">
      <c r="A3" s="19" t="s">
        <v>133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customFormat="false" ht="13.5" hidden="false" customHeight="false" outlineLevel="0" collapsed="false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6" customFormat="false" ht="48" hidden="false" customHeight="true" outlineLevel="0" collapsed="false">
      <c r="A6" s="20" t="s">
        <v>122</v>
      </c>
      <c r="B6" s="20" t="s">
        <v>123</v>
      </c>
      <c r="C6" s="20" t="s">
        <v>134</v>
      </c>
      <c r="D6" s="20" t="s">
        <v>135</v>
      </c>
      <c r="E6" s="20" t="s">
        <v>136</v>
      </c>
      <c r="F6" s="20" t="s">
        <v>137</v>
      </c>
      <c r="G6" s="20" t="s">
        <v>138</v>
      </c>
      <c r="H6" s="21" t="s">
        <v>139</v>
      </c>
      <c r="I6" s="21" t="s">
        <v>140</v>
      </c>
      <c r="J6" s="21" t="s">
        <v>141</v>
      </c>
      <c r="K6" s="21" t="s">
        <v>142</v>
      </c>
      <c r="L6" s="21" t="s">
        <v>143</v>
      </c>
      <c r="M6" s="2" t="s">
        <v>144</v>
      </c>
    </row>
    <row r="7" customFormat="false" ht="24.75" hidden="false" customHeight="true" outlineLevel="0" collapsed="false">
      <c r="A7" s="22" t="n">
        <f aca="false">'Mandatory Crusher'!A10</f>
        <v>1</v>
      </c>
      <c r="B7" s="22" t="n">
        <f aca="false">'Production Need'!B5</f>
        <v>40</v>
      </c>
      <c r="C7" s="22" t="n">
        <f aca="false">'Mandatory Crusher'!E10</f>
        <v>22</v>
      </c>
      <c r="D7" s="22" t="n">
        <f aca="false">'Mandatory Crusher'!F10</f>
        <v>2</v>
      </c>
      <c r="E7" s="22" t="str">
        <f aca="false">'Mandatory Crusher'!G10</f>
        <v>RUNNING</v>
      </c>
      <c r="F7" s="22" t="str">
        <f aca="false">'Mandatory Crusher'!I10</f>
        <v>Notify Release</v>
      </c>
      <c r="G7" s="22" t="n">
        <f aca="false">'Mandatory Crusher'!L10</f>
        <v>19</v>
      </c>
      <c r="H7" s="22" t="n">
        <f aca="false">'Floating Crusher'!E6</f>
        <v>22</v>
      </c>
      <c r="I7" s="22" t="n">
        <f aca="false">'Floating Crusher'!F6</f>
        <v>2</v>
      </c>
      <c r="J7" s="22" t="str">
        <f aca="false">'Floating Crusher'!G6</f>
        <v>RUNNING</v>
      </c>
      <c r="K7" s="22" t="str">
        <f aca="false">'Floating Crusher'!I6</f>
        <v>Notify Release</v>
      </c>
      <c r="L7" s="22" t="n">
        <f aca="false">'Floating Crusher'!L6</f>
        <v>17</v>
      </c>
      <c r="M7" s="22" t="n">
        <f aca="false">C7-H7</f>
        <v>0</v>
      </c>
    </row>
    <row r="8" customFormat="false" ht="24.75" hidden="false" customHeight="true" outlineLevel="0" collapsed="false">
      <c r="A8" s="22" t="n">
        <f aca="false">'Mandatory Crusher'!A11</f>
        <v>2</v>
      </c>
      <c r="B8" s="22" t="n">
        <f aca="false">'Production Need'!B6</f>
        <v>36</v>
      </c>
      <c r="C8" s="22" t="n">
        <f aca="false">'Mandatory Crusher'!E11</f>
        <v>22</v>
      </c>
      <c r="D8" s="22" t="n">
        <f aca="false">'Mandatory Crusher'!F11</f>
        <v>2</v>
      </c>
      <c r="E8" s="22" t="str">
        <f aca="false">'Mandatory Crusher'!G11</f>
        <v>RUNNING</v>
      </c>
      <c r="F8" s="22" t="str">
        <f aca="false">'Mandatory Crusher'!I11</f>
        <v>No Action</v>
      </c>
      <c r="G8" s="22" t="n">
        <f aca="false">'Mandatory Crusher'!L11</f>
        <v>22</v>
      </c>
      <c r="H8" s="22" t="n">
        <f aca="false">'Floating Crusher'!E7</f>
        <v>22</v>
      </c>
      <c r="I8" s="22" t="n">
        <f aca="false">'Floating Crusher'!F7</f>
        <v>2</v>
      </c>
      <c r="J8" s="22" t="str">
        <f aca="false">'Floating Crusher'!G7</f>
        <v>RUNNING</v>
      </c>
      <c r="K8" s="22" t="str">
        <f aca="false">'Floating Crusher'!I7</f>
        <v>No Action</v>
      </c>
      <c r="L8" s="22" t="n">
        <f aca="false">'Floating Crusher'!L7</f>
        <v>22</v>
      </c>
      <c r="M8" s="22" t="n">
        <f aca="false">C8-H8</f>
        <v>0</v>
      </c>
    </row>
    <row r="9" customFormat="false" ht="24.75" hidden="false" customHeight="true" outlineLevel="0" collapsed="false">
      <c r="A9" s="22" t="n">
        <f aca="false">'Mandatory Crusher'!A12</f>
        <v>3</v>
      </c>
      <c r="B9" s="22" t="n">
        <f aca="false">'Production Need'!B7</f>
        <v>37</v>
      </c>
      <c r="C9" s="22" t="n">
        <f aca="false">'Mandatory Crusher'!E12</f>
        <v>22</v>
      </c>
      <c r="D9" s="22" t="n">
        <f aca="false">'Mandatory Crusher'!F12</f>
        <v>2</v>
      </c>
      <c r="E9" s="22" t="str">
        <f aca="false">'Mandatory Crusher'!G12</f>
        <v>RUNNING</v>
      </c>
      <c r="F9" s="22" t="str">
        <f aca="false">'Mandatory Crusher'!I12</f>
        <v>No Action</v>
      </c>
      <c r="G9" s="22" t="n">
        <f aca="false">'Mandatory Crusher'!L12</f>
        <v>22</v>
      </c>
      <c r="H9" s="22" t="n">
        <f aca="false">'Floating Crusher'!E8</f>
        <v>22</v>
      </c>
      <c r="I9" s="22" t="n">
        <f aca="false">'Floating Crusher'!F8</f>
        <v>2</v>
      </c>
      <c r="J9" s="22" t="str">
        <f aca="false">'Floating Crusher'!G8</f>
        <v>RUNNING</v>
      </c>
      <c r="K9" s="22" t="str">
        <f aca="false">'Floating Crusher'!I8</f>
        <v>No Action</v>
      </c>
      <c r="L9" s="22" t="n">
        <f aca="false">'Floating Crusher'!L8</f>
        <v>22</v>
      </c>
      <c r="M9" s="22" t="n">
        <f aca="false">C9-H9</f>
        <v>0</v>
      </c>
    </row>
    <row r="10" customFormat="false" ht="24.75" hidden="false" customHeight="true" outlineLevel="0" collapsed="false">
      <c r="A10" s="22" t="n">
        <f aca="false">'Mandatory Crusher'!A13</f>
        <v>4</v>
      </c>
      <c r="B10" s="22" t="n">
        <f aca="false">'Production Need'!B8</f>
        <v>34</v>
      </c>
      <c r="C10" s="22" t="n">
        <f aca="false">'Mandatory Crusher'!E13</f>
        <v>19</v>
      </c>
      <c r="D10" s="22" t="n">
        <f aca="false">'Mandatory Crusher'!F13</f>
        <v>2</v>
      </c>
      <c r="E10" s="22" t="str">
        <f aca="false">'Mandatory Crusher'!G13</f>
        <v>RUNNING</v>
      </c>
      <c r="F10" s="22" t="str">
        <f aca="false">'Mandatory Crusher'!I13</f>
        <v>Notify Release</v>
      </c>
      <c r="G10" s="22" t="n">
        <f aca="false">'Mandatory Crusher'!L13</f>
        <v>16</v>
      </c>
      <c r="H10" s="22" t="n">
        <f aca="false">'Floating Crusher'!E9</f>
        <v>17</v>
      </c>
      <c r="I10" s="22" t="n">
        <f aca="false">'Floating Crusher'!F9</f>
        <v>2</v>
      </c>
      <c r="J10" s="22" t="str">
        <f aca="false">'Floating Crusher'!G9</f>
        <v>RUNNING</v>
      </c>
      <c r="K10" s="22" t="str">
        <f aca="false">'Floating Crusher'!I9</f>
        <v>Notify Release</v>
      </c>
      <c r="L10" s="22" t="n">
        <f aca="false">'Floating Crusher'!L9</f>
        <v>14</v>
      </c>
      <c r="M10" s="22" t="n">
        <f aca="false">C10-H10</f>
        <v>2</v>
      </c>
    </row>
    <row r="11" customFormat="false" ht="24.75" hidden="false" customHeight="true" outlineLevel="0" collapsed="false">
      <c r="A11" s="22" t="n">
        <f aca="false">'Mandatory Crusher'!A14</f>
        <v>5</v>
      </c>
      <c r="B11" s="22" t="n">
        <f aca="false">'Production Need'!B9</f>
        <v>37</v>
      </c>
      <c r="C11" s="22" t="n">
        <f aca="false">'Mandatory Crusher'!E14</f>
        <v>19</v>
      </c>
      <c r="D11" s="22" t="n">
        <f aca="false">'Mandatory Crusher'!F14</f>
        <v>2</v>
      </c>
      <c r="E11" s="22" t="str">
        <f aca="false">'Mandatory Crusher'!G14</f>
        <v>RUNNING</v>
      </c>
      <c r="F11" s="22" t="str">
        <f aca="false">'Mandatory Crusher'!I14</f>
        <v>No Action</v>
      </c>
      <c r="G11" s="22" t="n">
        <f aca="false">'Mandatory Crusher'!L14</f>
        <v>19</v>
      </c>
      <c r="H11" s="22" t="n">
        <f aca="false">'Floating Crusher'!E10</f>
        <v>17</v>
      </c>
      <c r="I11" s="22" t="n">
        <f aca="false">'Floating Crusher'!F10</f>
        <v>0</v>
      </c>
      <c r="J11" s="22" t="str">
        <f aca="false">'Floating Crusher'!G10</f>
        <v>STOPPED</v>
      </c>
      <c r="K11" s="22" t="str">
        <f aca="false">'Floating Crusher'!I10</f>
        <v>No Action</v>
      </c>
      <c r="L11" s="22" t="n">
        <f aca="false">'Floating Crusher'!L10</f>
        <v>17</v>
      </c>
      <c r="M11" s="22" t="n">
        <f aca="false">C11-H11</f>
        <v>2</v>
      </c>
    </row>
    <row r="12" customFormat="false" ht="24.75" hidden="false" customHeight="true" outlineLevel="0" collapsed="false">
      <c r="A12" s="22" t="n">
        <f aca="false">'Mandatory Crusher'!A15</f>
        <v>6</v>
      </c>
      <c r="B12" s="22" t="n">
        <f aca="false">'Production Need'!B10</f>
        <v>36</v>
      </c>
      <c r="C12" s="22" t="n">
        <f aca="false">'Mandatory Crusher'!E15</f>
        <v>19</v>
      </c>
      <c r="D12" s="22" t="n">
        <f aca="false">'Mandatory Crusher'!F15</f>
        <v>2</v>
      </c>
      <c r="E12" s="22" t="str">
        <f aca="false">'Mandatory Crusher'!G15</f>
        <v>RUNNING</v>
      </c>
      <c r="F12" s="22" t="str">
        <f aca="false">'Mandatory Crusher'!I15</f>
        <v>No Action</v>
      </c>
      <c r="G12" s="22" t="n">
        <f aca="false">'Mandatory Crusher'!L15</f>
        <v>19</v>
      </c>
      <c r="H12" s="22" t="n">
        <f aca="false">'Floating Crusher'!E11</f>
        <v>17</v>
      </c>
      <c r="I12" s="22" t="n">
        <f aca="false">'Floating Crusher'!F11</f>
        <v>1</v>
      </c>
      <c r="J12" s="22" t="str">
        <f aca="false">'Floating Crusher'!G11</f>
        <v>RUNNING</v>
      </c>
      <c r="K12" s="22" t="str">
        <f aca="false">'Floating Crusher'!I11</f>
        <v>No Action</v>
      </c>
      <c r="L12" s="22" t="n">
        <f aca="false">'Floating Crusher'!L11</f>
        <v>17</v>
      </c>
      <c r="M12" s="22" t="n">
        <f aca="false">C12-H12</f>
        <v>2</v>
      </c>
    </row>
    <row r="13" customFormat="false" ht="24.75" hidden="false" customHeight="true" outlineLevel="0" collapsed="false">
      <c r="A13" s="22" t="n">
        <f aca="false">'Mandatory Crusher'!A16</f>
        <v>7</v>
      </c>
      <c r="B13" s="22" t="n">
        <f aca="false">'Production Need'!B11</f>
        <v>33</v>
      </c>
      <c r="C13" s="22" t="n">
        <f aca="false">'Mandatory Crusher'!E16</f>
        <v>16</v>
      </c>
      <c r="D13" s="22" t="n">
        <f aca="false">'Mandatory Crusher'!F16</f>
        <v>2</v>
      </c>
      <c r="E13" s="22" t="str">
        <f aca="false">'Mandatory Crusher'!G16</f>
        <v>RUNNING</v>
      </c>
      <c r="F13" s="22" t="str">
        <f aca="false">'Mandatory Crusher'!I16</f>
        <v>Notify Request</v>
      </c>
      <c r="G13" s="22" t="n">
        <f aca="false">'Mandatory Crusher'!L16</f>
        <v>19</v>
      </c>
      <c r="H13" s="22" t="n">
        <f aca="false">'Floating Crusher'!E12</f>
        <v>14</v>
      </c>
      <c r="I13" s="22" t="n">
        <f aca="false">'Floating Crusher'!F12</f>
        <v>1</v>
      </c>
      <c r="J13" s="22" t="str">
        <f aca="false">'Floating Crusher'!G12</f>
        <v>RUNNING</v>
      </c>
      <c r="K13" s="22" t="str">
        <f aca="false">'Floating Crusher'!I12</f>
        <v>Notify Request</v>
      </c>
      <c r="L13" s="22" t="n">
        <f aca="false">'Floating Crusher'!L12</f>
        <v>17</v>
      </c>
      <c r="M13" s="22" t="n">
        <f aca="false">C13-H13</f>
        <v>2</v>
      </c>
    </row>
    <row r="14" customFormat="false" ht="24.75" hidden="false" customHeight="true" outlineLevel="0" collapsed="false">
      <c r="A14" s="22" t="n">
        <f aca="false">'Mandatory Crusher'!A17</f>
        <v>8</v>
      </c>
      <c r="B14" s="22" t="n">
        <f aca="false">'Production Need'!B12</f>
        <v>33</v>
      </c>
      <c r="C14" s="22" t="n">
        <f aca="false">'Mandatory Crusher'!E17</f>
        <v>16</v>
      </c>
      <c r="D14" s="22" t="n">
        <f aca="false">'Mandatory Crusher'!F17</f>
        <v>2</v>
      </c>
      <c r="E14" s="22" t="str">
        <f aca="false">'Mandatory Crusher'!G17</f>
        <v>RUNNING</v>
      </c>
      <c r="F14" s="22" t="str">
        <f aca="false">'Mandatory Crusher'!I17</f>
        <v>No Action</v>
      </c>
      <c r="G14" s="22" t="n">
        <f aca="false">'Mandatory Crusher'!L17</f>
        <v>16</v>
      </c>
      <c r="H14" s="22" t="n">
        <f aca="false">'Floating Crusher'!E13</f>
        <v>14</v>
      </c>
      <c r="I14" s="22" t="n">
        <f aca="false">'Floating Crusher'!F13</f>
        <v>1</v>
      </c>
      <c r="J14" s="22" t="str">
        <f aca="false">'Floating Crusher'!G13</f>
        <v>RUNNING</v>
      </c>
      <c r="K14" s="22" t="str">
        <f aca="false">'Floating Crusher'!I13</f>
        <v>No Action</v>
      </c>
      <c r="L14" s="22" t="n">
        <f aca="false">'Floating Crusher'!L13</f>
        <v>14</v>
      </c>
      <c r="M14" s="22" t="n">
        <f aca="false">C14-H14</f>
        <v>2</v>
      </c>
    </row>
    <row r="15" customFormat="false" ht="24.75" hidden="false" customHeight="true" outlineLevel="0" collapsed="false">
      <c r="A15" s="22" t="n">
        <f aca="false">'Mandatory Crusher'!A18</f>
        <v>9</v>
      </c>
      <c r="B15" s="22" t="n">
        <f aca="false">'Production Need'!B13</f>
        <v>34</v>
      </c>
      <c r="C15" s="22" t="n">
        <f aca="false">'Mandatory Crusher'!E18</f>
        <v>16</v>
      </c>
      <c r="D15" s="22" t="n">
        <f aca="false">'Mandatory Crusher'!F18</f>
        <v>2</v>
      </c>
      <c r="E15" s="22" t="str">
        <f aca="false">'Mandatory Crusher'!G18</f>
        <v>RUNNING</v>
      </c>
      <c r="F15" s="22" t="str">
        <f aca="false">'Mandatory Crusher'!I18</f>
        <v>No Action</v>
      </c>
      <c r="G15" s="22" t="n">
        <f aca="false">'Mandatory Crusher'!L18</f>
        <v>16</v>
      </c>
      <c r="H15" s="22" t="n">
        <f aca="false">'Floating Crusher'!E14</f>
        <v>14</v>
      </c>
      <c r="I15" s="22" t="n">
        <f aca="false">'Floating Crusher'!F14</f>
        <v>0</v>
      </c>
      <c r="J15" s="22" t="str">
        <f aca="false">'Floating Crusher'!G14</f>
        <v>STOPPED</v>
      </c>
      <c r="K15" s="22" t="str">
        <f aca="false">'Floating Crusher'!I14</f>
        <v>No Action</v>
      </c>
      <c r="L15" s="22" t="n">
        <f aca="false">'Floating Crusher'!L14</f>
        <v>14</v>
      </c>
      <c r="M15" s="22" t="n">
        <f aca="false">C15-H15</f>
        <v>2</v>
      </c>
    </row>
    <row r="16" customFormat="false" ht="24.75" hidden="false" customHeight="true" outlineLevel="0" collapsed="false">
      <c r="A16" s="22" t="n">
        <f aca="false">'Mandatory Crusher'!A19</f>
        <v>10</v>
      </c>
      <c r="B16" s="22" t="n">
        <f aca="false">'Production Need'!B14</f>
        <v>37</v>
      </c>
      <c r="C16" s="22" t="n">
        <f aca="false">'Mandatory Crusher'!E19</f>
        <v>19</v>
      </c>
      <c r="D16" s="22" t="n">
        <f aca="false">'Mandatory Crusher'!F19</f>
        <v>2</v>
      </c>
      <c r="E16" s="22" t="str">
        <f aca="false">'Mandatory Crusher'!G19</f>
        <v>RUNNING</v>
      </c>
      <c r="F16" s="22" t="str">
        <f aca="false">'Mandatory Crusher'!I19</f>
        <v>No Action</v>
      </c>
      <c r="G16" s="22" t="n">
        <f aca="false">'Mandatory Crusher'!L19</f>
        <v>19</v>
      </c>
      <c r="H16" s="22" t="n">
        <f aca="false">'Floating Crusher'!E15</f>
        <v>17</v>
      </c>
      <c r="I16" s="22" t="n">
        <f aca="false">'Floating Crusher'!F15</f>
        <v>0</v>
      </c>
      <c r="J16" s="22" t="str">
        <f aca="false">'Floating Crusher'!G15</f>
        <v>STOPPED</v>
      </c>
      <c r="K16" s="22" t="str">
        <f aca="false">'Floating Crusher'!I15</f>
        <v>No Action</v>
      </c>
      <c r="L16" s="22" t="n">
        <f aca="false">'Floating Crusher'!L15</f>
        <v>17</v>
      </c>
      <c r="M16" s="22" t="n">
        <f aca="false">C16-H16</f>
        <v>2</v>
      </c>
    </row>
    <row r="17" customFormat="false" ht="24.75" hidden="false" customHeight="true" outlineLevel="0" collapsed="false">
      <c r="A17" s="22" t="n">
        <f aca="false">'Mandatory Crusher'!A20</f>
        <v>11</v>
      </c>
      <c r="B17" s="22" t="n">
        <f aca="false">'Production Need'!B15</f>
        <v>37</v>
      </c>
      <c r="C17" s="22" t="n">
        <f aca="false">'Mandatory Crusher'!E20</f>
        <v>19</v>
      </c>
      <c r="D17" s="22" t="n">
        <f aca="false">'Mandatory Crusher'!F20</f>
        <v>2</v>
      </c>
      <c r="E17" s="22" t="str">
        <f aca="false">'Mandatory Crusher'!G20</f>
        <v>RUNNING</v>
      </c>
      <c r="F17" s="22" t="str">
        <f aca="false">'Mandatory Crusher'!I20</f>
        <v>No Action</v>
      </c>
      <c r="G17" s="22" t="n">
        <f aca="false">'Mandatory Crusher'!L20</f>
        <v>19</v>
      </c>
      <c r="H17" s="22" t="n">
        <f aca="false">'Floating Crusher'!E16</f>
        <v>17</v>
      </c>
      <c r="I17" s="22" t="n">
        <f aca="false">'Floating Crusher'!F16</f>
        <v>0</v>
      </c>
      <c r="J17" s="22" t="str">
        <f aca="false">'Floating Crusher'!G16</f>
        <v>STOPPED</v>
      </c>
      <c r="K17" s="22" t="str">
        <f aca="false">'Floating Crusher'!I16</f>
        <v>No Action</v>
      </c>
      <c r="L17" s="22" t="n">
        <f aca="false">'Floating Crusher'!L16</f>
        <v>17</v>
      </c>
      <c r="M17" s="22" t="n">
        <f aca="false">C17-H17</f>
        <v>2</v>
      </c>
    </row>
    <row r="18" customFormat="false" ht="24.75" hidden="false" customHeight="true" outlineLevel="0" collapsed="false">
      <c r="A18" s="22" t="n">
        <f aca="false">'Mandatory Crusher'!A21</f>
        <v>12</v>
      </c>
      <c r="B18" s="22" t="n">
        <f aca="false">'Production Need'!B16</f>
        <v>37</v>
      </c>
      <c r="C18" s="22" t="n">
        <f aca="false">'Mandatory Crusher'!E21</f>
        <v>19</v>
      </c>
      <c r="D18" s="22" t="n">
        <f aca="false">'Mandatory Crusher'!F21</f>
        <v>2</v>
      </c>
      <c r="E18" s="22" t="str">
        <f aca="false">'Mandatory Crusher'!G21</f>
        <v>RUNNING</v>
      </c>
      <c r="F18" s="22" t="str">
        <f aca="false">'Mandatory Crusher'!I21</f>
        <v>No Action</v>
      </c>
      <c r="G18" s="22" t="n">
        <f aca="false">'Mandatory Crusher'!L21</f>
        <v>19</v>
      </c>
      <c r="H18" s="22" t="n">
        <f aca="false">'Floating Crusher'!E17</f>
        <v>17</v>
      </c>
      <c r="I18" s="22" t="n">
        <f aca="false">'Floating Crusher'!F17</f>
        <v>0</v>
      </c>
      <c r="J18" s="22" t="str">
        <f aca="false">'Floating Crusher'!G17</f>
        <v>STOPPED</v>
      </c>
      <c r="K18" s="22" t="str">
        <f aca="false">'Floating Crusher'!I17</f>
        <v>No Action</v>
      </c>
      <c r="L18" s="22" t="n">
        <f aca="false">'Floating Crusher'!L17</f>
        <v>17</v>
      </c>
      <c r="M18" s="22" t="n">
        <f aca="false">C18-H18</f>
        <v>2</v>
      </c>
    </row>
    <row r="19" customFormat="false" ht="24.75" hidden="false" customHeight="true" outlineLevel="0" collapsed="false">
      <c r="A19" s="22" t="n">
        <f aca="false">'Mandatory Crusher'!A22</f>
        <v>13</v>
      </c>
      <c r="B19" s="22" t="n">
        <f aca="false">'Production Need'!B17</f>
        <v>37</v>
      </c>
      <c r="C19" s="22" t="n">
        <f aca="false">'Mandatory Crusher'!E22</f>
        <v>19</v>
      </c>
      <c r="D19" s="22" t="n">
        <f aca="false">'Mandatory Crusher'!F22</f>
        <v>2</v>
      </c>
      <c r="E19" s="22" t="str">
        <f aca="false">'Mandatory Crusher'!G22</f>
        <v>RUNNING</v>
      </c>
      <c r="F19" s="22" t="str">
        <f aca="false">'Mandatory Crusher'!I22</f>
        <v>No Action</v>
      </c>
      <c r="G19" s="22" t="n">
        <f aca="false">'Mandatory Crusher'!L22</f>
        <v>19</v>
      </c>
      <c r="H19" s="22" t="n">
        <f aca="false">'Floating Crusher'!E18</f>
        <v>17</v>
      </c>
      <c r="I19" s="22" t="n">
        <f aca="false">'Floating Crusher'!F18</f>
        <v>0</v>
      </c>
      <c r="J19" s="22" t="str">
        <f aca="false">'Floating Crusher'!G18</f>
        <v>STOPPED</v>
      </c>
      <c r="K19" s="22" t="str">
        <f aca="false">'Floating Crusher'!I18</f>
        <v>No Action</v>
      </c>
      <c r="L19" s="22" t="n">
        <f aca="false">'Floating Crusher'!L18</f>
        <v>17</v>
      </c>
      <c r="M19" s="22" t="n">
        <f aca="false">C19-H19</f>
        <v>2</v>
      </c>
    </row>
    <row r="20" customFormat="false" ht="24.75" hidden="false" customHeight="true" outlineLevel="0" collapsed="false">
      <c r="A20" s="22" t="n">
        <f aca="false">'Mandatory Crusher'!A23</f>
        <v>14</v>
      </c>
      <c r="B20" s="22" t="n">
        <f aca="false">'Production Need'!B18</f>
        <v>36</v>
      </c>
      <c r="C20" s="22" t="n">
        <f aca="false">'Mandatory Crusher'!E23</f>
        <v>19</v>
      </c>
      <c r="D20" s="22" t="n">
        <f aca="false">'Mandatory Crusher'!F23</f>
        <v>2</v>
      </c>
      <c r="E20" s="22" t="str">
        <f aca="false">'Mandatory Crusher'!G23</f>
        <v>RUNNING</v>
      </c>
      <c r="F20" s="22" t="str">
        <f aca="false">'Mandatory Crusher'!I23</f>
        <v>No Action</v>
      </c>
      <c r="G20" s="22" t="n">
        <f aca="false">'Mandatory Crusher'!L23</f>
        <v>19</v>
      </c>
      <c r="H20" s="22" t="n">
        <f aca="false">'Floating Crusher'!E19</f>
        <v>17</v>
      </c>
      <c r="I20" s="22" t="n">
        <f aca="false">'Floating Crusher'!F19</f>
        <v>1</v>
      </c>
      <c r="J20" s="22" t="str">
        <f aca="false">'Floating Crusher'!G19</f>
        <v>RUNNING</v>
      </c>
      <c r="K20" s="22" t="str">
        <f aca="false">'Floating Crusher'!I19</f>
        <v>No Action</v>
      </c>
      <c r="L20" s="22" t="n">
        <f aca="false">'Floating Crusher'!L19</f>
        <v>17</v>
      </c>
      <c r="M20" s="22" t="n">
        <f aca="false">C20-H20</f>
        <v>2</v>
      </c>
    </row>
  </sheetData>
  <mergeCells count="2">
    <mergeCell ref="A1:M1"/>
    <mergeCell ref="A3:M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3.5" customHeight="true" zeroHeight="false" outlineLevelRow="0" outlineLevelCol="0"/>
  <cols>
    <col collapsed="false" customWidth="true" hidden="false" outlineLevel="0" max="1" min="1" style="0" width="8"/>
    <col collapsed="false" customWidth="true" hidden="false" outlineLevel="0" max="3" min="2" style="0" width="15"/>
    <col collapsed="false" customWidth="true" hidden="false" outlineLevel="0" max="5" min="4" style="0" width="18"/>
    <col collapsed="false" customWidth="true" hidden="false" outlineLevel="0" max="6" min="6" style="0" width="20"/>
    <col collapsed="false" customWidth="true" hidden="false" outlineLevel="0" max="7" min="7" style="0" width="16"/>
    <col collapsed="false" customWidth="true" hidden="false" outlineLevel="0" max="8" min="8" style="0" width="17"/>
    <col collapsed="false" customWidth="true" hidden="false" outlineLevel="0" max="9" min="9" style="0" width="16"/>
    <col collapsed="false" customWidth="true" hidden="false" outlineLevel="0" max="10" min="10" style="0" width="15"/>
    <col collapsed="false" customWidth="true" hidden="false" outlineLevel="0" max="11" min="11" style="0" width="13"/>
    <col collapsed="false" customWidth="true" hidden="false" outlineLevel="0" max="12" min="12" style="0" width="18"/>
    <col collapsed="false" customWidth="true" hidden="false" outlineLevel="0" max="13" min="13" style="0" width="48"/>
    <col collapsed="false" customWidth="true" hidden="false" outlineLevel="0" max="14" min="14" style="0" width="20"/>
  </cols>
  <sheetData>
    <row r="1" customFormat="false" ht="30" hidden="false" customHeight="true" outlineLevel="0" collapsed="false">
      <c r="A1" s="1" t="s">
        <v>145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3" customFormat="false" ht="54.75" hidden="false" customHeight="true" outlineLevel="0" collapsed="false">
      <c r="A3" s="23" t="s">
        <v>146</v>
      </c>
      <c r="B3" s="4" t="n">
        <v>20</v>
      </c>
    </row>
    <row r="4" customFormat="false" ht="82.5" hidden="false" customHeight="true" outlineLevel="0" collapsed="false">
      <c r="A4" s="23" t="s">
        <v>147</v>
      </c>
      <c r="B4" s="24" t="n">
        <v>22</v>
      </c>
    </row>
    <row r="5" customFormat="false" ht="41.25" hidden="false" customHeight="true" outlineLevel="0" collapsed="false">
      <c r="A5" s="23" t="s">
        <v>148</v>
      </c>
      <c r="B5" s="4" t="n">
        <v>3</v>
      </c>
    </row>
    <row r="6" customFormat="false" ht="54.75" hidden="false" customHeight="true" outlineLevel="0" collapsed="false">
      <c r="A6" s="23" t="s">
        <v>149</v>
      </c>
      <c r="B6" s="4" t="n">
        <v>2</v>
      </c>
    </row>
    <row r="7" customFormat="false" ht="54.75" hidden="false" customHeight="true" outlineLevel="0" collapsed="false">
      <c r="A7" s="23" t="s">
        <v>150</v>
      </c>
      <c r="B7" s="4" t="s">
        <v>151</v>
      </c>
    </row>
    <row r="9" customFormat="false" ht="42" hidden="false" customHeight="true" outlineLevel="0" collapsed="false">
      <c r="A9" s="20" t="s">
        <v>122</v>
      </c>
      <c r="B9" s="20" t="s">
        <v>123</v>
      </c>
      <c r="C9" s="20" t="s">
        <v>146</v>
      </c>
      <c r="D9" s="20" t="s">
        <v>152</v>
      </c>
      <c r="E9" s="20" t="s">
        <v>153</v>
      </c>
      <c r="F9" s="20" t="s">
        <v>154</v>
      </c>
      <c r="G9" s="20" t="s">
        <v>155</v>
      </c>
      <c r="H9" s="20" t="s">
        <v>156</v>
      </c>
      <c r="I9" s="20" t="s">
        <v>157</v>
      </c>
      <c r="J9" s="20" t="s">
        <v>158</v>
      </c>
      <c r="K9" s="20" t="s">
        <v>159</v>
      </c>
      <c r="L9" s="20" t="s">
        <v>160</v>
      </c>
      <c r="M9" s="20" t="s">
        <v>161</v>
      </c>
      <c r="N9" s="20" t="s">
        <v>162</v>
      </c>
    </row>
    <row r="10" customFormat="false" ht="27.75" hidden="false" customHeight="true" outlineLevel="0" collapsed="false">
      <c r="A10" s="25" t="n">
        <v>1</v>
      </c>
      <c r="B10" s="25" t="n">
        <f aca="false">'Production Need'!B5</f>
        <v>40</v>
      </c>
      <c r="C10" s="25" t="n">
        <f aca="false">$B$3</f>
        <v>20</v>
      </c>
      <c r="D10" s="25" t="n">
        <f aca="false">MAX(0,B10-C10)</f>
        <v>20</v>
      </c>
      <c r="E10" s="25" t="n">
        <f aca="false">$B$4</f>
        <v>22</v>
      </c>
      <c r="F10" s="25" t="n">
        <f aca="false">$B$6</f>
        <v>2</v>
      </c>
      <c r="G10" s="25" t="str">
        <f aca="false">IF(F10&gt;0,"RUNNING","STOPPED")</f>
        <v>RUNNING</v>
      </c>
      <c r="H10" s="25" t="n">
        <f aca="false">MAX(0,E10-D10-F10)</f>
        <v>0</v>
      </c>
      <c r="I10" s="26" t="str">
        <f aca="false">IF(AND(MOD(A10-1,$B$5)=0,A10+$B$5&lt;=14),IF(MAX(0,MAX(B13:B15)-$B$3)+$B$6&gt;E10,"Notify Request",IF(MAX(0,MAX(B13:B15)-$B$3)+$B$6&lt;E10,"Notify Release","No Action")),"No Action")</f>
        <v>Notify Release</v>
      </c>
      <c r="J10" s="26" t="n">
        <f aca="false">IF(OR(I10="Notify Request",I10="Notify Release"),ABS(MAX(0,MAX(B13:B15)-$B$3)+$B$6-E10),0)</f>
        <v>3</v>
      </c>
      <c r="K10" s="26" t="n">
        <f aca="false">IF(OR(I10="Notify Request",I10="Notify Release"),A10+$B$5,"—")</f>
        <v>4</v>
      </c>
      <c r="L10" s="26" t="n">
        <f aca="false">IF(OR(I10="Notify Request",I10="Notify Release"),MAX(0,MAX(B13:B15)-$B$3)+$B$6,E10)</f>
        <v>19</v>
      </c>
      <c r="M10" s="4" t="str">
        <f aca="false">IF(I10="Notify Request","Request for production plus mandatory Crusher on day "&amp;K10,IF(I10="Notify Release","Release surplus while reserving Crusher workers on day "&amp;K10,"No new decision today"))</f>
        <v>Release surplus while reserving Crusher workers on day 4</v>
      </c>
      <c r="N10" s="16" t="n">
        <f aca="false">D10+$B$6</f>
        <v>22</v>
      </c>
    </row>
    <row r="11" customFormat="false" ht="27.75" hidden="false" customHeight="true" outlineLevel="0" collapsed="false">
      <c r="A11" s="25" t="n">
        <v>2</v>
      </c>
      <c r="B11" s="25" t="n">
        <f aca="false">'Production Need'!B6</f>
        <v>36</v>
      </c>
      <c r="C11" s="25" t="n">
        <f aca="false">$B$3</f>
        <v>20</v>
      </c>
      <c r="D11" s="25" t="n">
        <f aca="false">MAX(0,B11-C11)</f>
        <v>16</v>
      </c>
      <c r="E11" s="25" t="n">
        <f aca="false">E10</f>
        <v>22</v>
      </c>
      <c r="F11" s="25" t="n">
        <f aca="false">$B$6</f>
        <v>2</v>
      </c>
      <c r="G11" s="25" t="str">
        <f aca="false">IF(F11&gt;0,"RUNNING","STOPPED")</f>
        <v>RUNNING</v>
      </c>
      <c r="H11" s="25" t="n">
        <f aca="false">MAX(0,E11-D11-F11)</f>
        <v>4</v>
      </c>
      <c r="I11" s="25" t="str">
        <f aca="false">IF(AND(MOD(A11-1,$B$5)=0,A11+$B$5&lt;=14),IF(MAX(0,B11-$B$3)+$B$6&gt;E11,"Notify Request",IF(MAX(0,B11-$B$3)+$B$6&lt;E11,"Notify Release","No Action")),"No Action")</f>
        <v>No Action</v>
      </c>
      <c r="J11" s="25" t="n">
        <f aca="false">IF(OR(I11="Notify Request",I11="Notify Release"),ABS(MAX(0,B11-$B$3)+$B$6-E11),0)</f>
        <v>0</v>
      </c>
      <c r="K11" s="25" t="str">
        <f aca="false">IF(OR(I11="Notify Request",I11="Notify Release"),A11+$B$5,"—")</f>
        <v>—</v>
      </c>
      <c r="L11" s="25" t="n">
        <f aca="false">IF(OR(I11="Notify Request",I11="Notify Release"),MAX(0,B11-$B$3)+$B$6,E11)</f>
        <v>22</v>
      </c>
      <c r="M11" s="4" t="str">
        <f aca="false">IF(I11="Notify Request","Request for production plus mandatory Crusher on day "&amp;K11,IF(I11="Notify Release","Release surplus while reserving Crusher workers on day "&amp;K11,"No new decision today"))</f>
        <v>No new decision today</v>
      </c>
      <c r="N11" s="16" t="n">
        <f aca="false">D11+$B$6</f>
        <v>18</v>
      </c>
    </row>
    <row r="12" customFormat="false" ht="27.75" hidden="false" customHeight="true" outlineLevel="0" collapsed="false">
      <c r="A12" s="25" t="n">
        <v>3</v>
      </c>
      <c r="B12" s="25" t="n">
        <f aca="false">'Production Need'!B7</f>
        <v>37</v>
      </c>
      <c r="C12" s="25" t="n">
        <f aca="false">$B$3</f>
        <v>20</v>
      </c>
      <c r="D12" s="25" t="n">
        <f aca="false">MAX(0,B12-C12)</f>
        <v>17</v>
      </c>
      <c r="E12" s="25" t="n">
        <f aca="false">E11</f>
        <v>22</v>
      </c>
      <c r="F12" s="25" t="n">
        <f aca="false">$B$6</f>
        <v>2</v>
      </c>
      <c r="G12" s="25" t="str">
        <f aca="false">IF(F12&gt;0,"RUNNING","STOPPED")</f>
        <v>RUNNING</v>
      </c>
      <c r="H12" s="25" t="n">
        <f aca="false">MAX(0,E12-D12-F12)</f>
        <v>3</v>
      </c>
      <c r="I12" s="25" t="str">
        <f aca="false">IF(AND(MOD(A12-1,$B$5)=0,A12+$B$5&lt;=14),IF(MAX(0,B12-$B$3)+$B$6&gt;E12,"Notify Request",IF(MAX(0,B12-$B$3)+$B$6&lt;E12,"Notify Release","No Action")),"No Action")</f>
        <v>No Action</v>
      </c>
      <c r="J12" s="25" t="n">
        <f aca="false">IF(OR(I12="Notify Request",I12="Notify Release"),ABS(MAX(0,B12-$B$3)+$B$6-E12),0)</f>
        <v>0</v>
      </c>
      <c r="K12" s="25" t="str">
        <f aca="false">IF(OR(I12="Notify Request",I12="Notify Release"),A12+$B$5,"—")</f>
        <v>—</v>
      </c>
      <c r="L12" s="25" t="n">
        <f aca="false">IF(OR(I12="Notify Request",I12="Notify Release"),MAX(0,B12-$B$3)+$B$6,E12)</f>
        <v>22</v>
      </c>
      <c r="M12" s="4" t="str">
        <f aca="false">IF(I12="Notify Request","Request for production plus mandatory Crusher on day "&amp;K12,IF(I12="Notify Release","Release surplus while reserving Crusher workers on day "&amp;K12,"No new decision today"))</f>
        <v>No new decision today</v>
      </c>
      <c r="N12" s="16" t="n">
        <f aca="false">D12+$B$6</f>
        <v>19</v>
      </c>
    </row>
    <row r="13" customFormat="false" ht="27.75" hidden="false" customHeight="true" outlineLevel="0" collapsed="false">
      <c r="A13" s="25" t="n">
        <v>4</v>
      </c>
      <c r="B13" s="25" t="n">
        <f aca="false">'Production Need'!B8</f>
        <v>34</v>
      </c>
      <c r="C13" s="25" t="n">
        <f aca="false">$B$3</f>
        <v>20</v>
      </c>
      <c r="D13" s="25" t="n">
        <f aca="false">MAX(0,B13-C13)</f>
        <v>14</v>
      </c>
      <c r="E13" s="27" t="n">
        <f aca="false">IF(K10=A13,L10,E12)</f>
        <v>19</v>
      </c>
      <c r="F13" s="25" t="n">
        <f aca="false">$B$6</f>
        <v>2</v>
      </c>
      <c r="G13" s="25" t="str">
        <f aca="false">IF(F13&gt;0,"RUNNING","STOPPED")</f>
        <v>RUNNING</v>
      </c>
      <c r="H13" s="25" t="n">
        <f aca="false">MAX(0,E13-D13-F13)</f>
        <v>3</v>
      </c>
      <c r="I13" s="27" t="str">
        <f aca="false">IF(AND(MOD(A13-1,$B$5)=0,A13+$B$5&lt;=14),IF(MAX(0,MAX(B16:B18)-$B$3)+$B$6&gt;E13,"Notify Request",IF(MAX(0,MAX(B16:B18)-$B$3)+$B$6&lt;E13,"Notify Release","No Action")),"No Action")</f>
        <v>Notify Release</v>
      </c>
      <c r="J13" s="27" t="n">
        <f aca="false">IF(OR(I13="Notify Request",I13="Notify Release"),ABS(MAX(0,MAX(B16:B18)-$B$3)+$B$6-E13),0)</f>
        <v>3</v>
      </c>
      <c r="K13" s="27" t="n">
        <f aca="false">IF(OR(I13="Notify Request",I13="Notify Release"),A13+$B$5,"—")</f>
        <v>7</v>
      </c>
      <c r="L13" s="27" t="n">
        <f aca="false">IF(OR(I13="Notify Request",I13="Notify Release"),MAX(0,MAX(B16:B18)-$B$3)+$B$6,E13)</f>
        <v>16</v>
      </c>
      <c r="M13" s="4" t="str">
        <f aca="false">IF(I13="Notify Request","Request for production plus mandatory Crusher on day "&amp;K13,IF(I13="Notify Release","Release surplus while reserving Crusher workers on day "&amp;K13,"No new decision today"))</f>
        <v>Release surplus while reserving Crusher workers on day 7</v>
      </c>
      <c r="N13" s="16" t="n">
        <f aca="false">D13+$B$6</f>
        <v>16</v>
      </c>
    </row>
    <row r="14" customFormat="false" ht="27.75" hidden="false" customHeight="true" outlineLevel="0" collapsed="false">
      <c r="A14" s="25" t="n">
        <v>5</v>
      </c>
      <c r="B14" s="26" t="n">
        <f aca="false">'Production Need'!B9</f>
        <v>37</v>
      </c>
      <c r="C14" s="25" t="n">
        <f aca="false">$B$3</f>
        <v>20</v>
      </c>
      <c r="D14" s="26" t="n">
        <f aca="false">MAX(0,B14-C14)</f>
        <v>17</v>
      </c>
      <c r="E14" s="25" t="n">
        <f aca="false">IF(K11=A14,L11,E13)</f>
        <v>19</v>
      </c>
      <c r="F14" s="25" t="n">
        <f aca="false">$B$6</f>
        <v>2</v>
      </c>
      <c r="G14" s="25" t="str">
        <f aca="false">IF(F14&gt;0,"RUNNING","STOPPED")</f>
        <v>RUNNING</v>
      </c>
      <c r="H14" s="25" t="n">
        <f aca="false">MAX(0,E14-D14-F14)</f>
        <v>0</v>
      </c>
      <c r="I14" s="25" t="str">
        <f aca="false">IF(AND(MOD(A14-1,$B$5)=0,A14+$B$5&lt;=14),IF(MAX(0,B14-$B$3)+$B$6&gt;E14,"Notify Request",IF(MAX(0,B14-$B$3)+$B$6&lt;E14,"Notify Release","No Action")),"No Action")</f>
        <v>No Action</v>
      </c>
      <c r="J14" s="25" t="n">
        <f aca="false">IF(OR(I14="Notify Request",I14="Notify Release"),ABS(MAX(0,B14-$B$3)+$B$6-E14),0)</f>
        <v>0</v>
      </c>
      <c r="K14" s="25" t="str">
        <f aca="false">IF(OR(I14="Notify Request",I14="Notify Release"),A14+$B$5,"—")</f>
        <v>—</v>
      </c>
      <c r="L14" s="25" t="n">
        <f aca="false">IF(OR(I14="Notify Request",I14="Notify Release"),MAX(0,B14-$B$3)+$B$6,E14)</f>
        <v>19</v>
      </c>
      <c r="M14" s="4" t="str">
        <f aca="false">IF(I14="Notify Request","Request for production plus mandatory Crusher on day "&amp;K14,IF(I14="Notify Release","Release surplus while reserving Crusher workers on day "&amp;K14,"No new decision today"))</f>
        <v>No new decision today</v>
      </c>
      <c r="N14" s="28" t="n">
        <f aca="false">D14+$B$6</f>
        <v>19</v>
      </c>
    </row>
    <row r="15" customFormat="false" ht="27.75" hidden="false" customHeight="true" outlineLevel="0" collapsed="false">
      <c r="A15" s="25" t="n">
        <v>6</v>
      </c>
      <c r="B15" s="25" t="n">
        <f aca="false">'Production Need'!B10</f>
        <v>36</v>
      </c>
      <c r="C15" s="25" t="n">
        <f aca="false">$B$3</f>
        <v>20</v>
      </c>
      <c r="D15" s="25" t="n">
        <f aca="false">MAX(0,B15-C15)</f>
        <v>16</v>
      </c>
      <c r="E15" s="25" t="n">
        <f aca="false">IF(K12=A15,L12,E14)</f>
        <v>19</v>
      </c>
      <c r="F15" s="25" t="n">
        <f aca="false">$B$6</f>
        <v>2</v>
      </c>
      <c r="G15" s="25" t="str">
        <f aca="false">IF(F15&gt;0,"RUNNING","STOPPED")</f>
        <v>RUNNING</v>
      </c>
      <c r="H15" s="25" t="n">
        <f aca="false">MAX(0,E15-D15-F15)</f>
        <v>1</v>
      </c>
      <c r="I15" s="25" t="str">
        <f aca="false">IF(AND(MOD(A15-1,$B$5)=0,A15+$B$5&lt;=14),IF(MAX(0,B15-$B$3)+$B$6&gt;E15,"Notify Request",IF(MAX(0,B15-$B$3)+$B$6&lt;E15,"Notify Release","No Action")),"No Action")</f>
        <v>No Action</v>
      </c>
      <c r="J15" s="25" t="n">
        <f aca="false">IF(OR(I15="Notify Request",I15="Notify Release"),ABS(MAX(0,B15-$B$3)+$B$6-E15),0)</f>
        <v>0</v>
      </c>
      <c r="K15" s="25" t="str">
        <f aca="false">IF(OR(I15="Notify Request",I15="Notify Release"),A15+$B$5,"—")</f>
        <v>—</v>
      </c>
      <c r="L15" s="25" t="n">
        <f aca="false">IF(OR(I15="Notify Request",I15="Notify Release"),MAX(0,B15-$B$3)+$B$6,E15)</f>
        <v>19</v>
      </c>
      <c r="M15" s="4" t="str">
        <f aca="false">IF(I15="Notify Request","Request for production plus mandatory Crusher on day "&amp;K15,IF(I15="Notify Release","Release surplus while reserving Crusher workers on day "&amp;K15,"No new decision today"))</f>
        <v>No new decision today</v>
      </c>
      <c r="N15" s="16" t="n">
        <f aca="false">D15+$B$6</f>
        <v>18</v>
      </c>
    </row>
    <row r="16" customFormat="false" ht="27.75" hidden="false" customHeight="true" outlineLevel="0" collapsed="false">
      <c r="A16" s="25" t="n">
        <v>7</v>
      </c>
      <c r="B16" s="25" t="n">
        <f aca="false">'Production Need'!B11</f>
        <v>33</v>
      </c>
      <c r="C16" s="25" t="n">
        <f aca="false">$B$3</f>
        <v>20</v>
      </c>
      <c r="D16" s="25" t="n">
        <f aca="false">MAX(0,B16-C16)</f>
        <v>13</v>
      </c>
      <c r="E16" s="29" t="n">
        <f aca="false">IF(K13=A16,L13,E15)</f>
        <v>16</v>
      </c>
      <c r="F16" s="25" t="n">
        <f aca="false">$B$6</f>
        <v>2</v>
      </c>
      <c r="G16" s="25" t="str">
        <f aca="false">IF(F16&gt;0,"RUNNING","STOPPED")</f>
        <v>RUNNING</v>
      </c>
      <c r="H16" s="25" t="n">
        <f aca="false">MAX(0,E16-D16-F16)</f>
        <v>1</v>
      </c>
      <c r="I16" s="29" t="str">
        <f aca="false">IF(AND(MOD(A16-1,$B$5)=0,A16+$B$5&lt;=14),IF(MAX(0,MAX(B19:B21)-$B$3)+$B$6&gt;E16,"Notify Request",IF(MAX(0,MAX(B19:B21)-$B$3)+$B$6&lt;E16,"Notify Release","No Action")),"No Action")</f>
        <v>Notify Request</v>
      </c>
      <c r="J16" s="29" t="n">
        <f aca="false">IF(OR(I16="Notify Request",I16="Notify Release"),ABS(MAX(0,MAX(B19:B21)-$B$3)+$B$6-E16),0)</f>
        <v>3</v>
      </c>
      <c r="K16" s="29" t="n">
        <f aca="false">IF(OR(I16="Notify Request",I16="Notify Release"),A16+$B$5,"—")</f>
        <v>10</v>
      </c>
      <c r="L16" s="29" t="n">
        <f aca="false">IF(OR(I16="Notify Request",I16="Notify Release"),MAX(0,MAX(B19:B21)-$B$3)+$B$6,E16)</f>
        <v>19</v>
      </c>
      <c r="M16" s="4" t="str">
        <f aca="false">IF(I16="Notify Request","Request for production plus mandatory Crusher on day "&amp;K16,IF(I16="Notify Release","Release surplus while reserving Crusher workers on day "&amp;K16,"No new decision today"))</f>
        <v>Request for production plus mandatory Crusher on day 10</v>
      </c>
      <c r="N16" s="16" t="n">
        <f aca="false">D16+$B$6</f>
        <v>15</v>
      </c>
    </row>
    <row r="17" customFormat="false" ht="27.75" hidden="false" customHeight="true" outlineLevel="0" collapsed="false">
      <c r="A17" s="25" t="n">
        <v>8</v>
      </c>
      <c r="B17" s="25" t="n">
        <f aca="false">'Production Need'!B12</f>
        <v>33</v>
      </c>
      <c r="C17" s="25" t="n">
        <f aca="false">$B$3</f>
        <v>20</v>
      </c>
      <c r="D17" s="25" t="n">
        <f aca="false">MAX(0,B17-C17)</f>
        <v>13</v>
      </c>
      <c r="E17" s="25" t="n">
        <f aca="false">IF(K14=A17,L14,E16)</f>
        <v>16</v>
      </c>
      <c r="F17" s="25" t="n">
        <f aca="false">$B$6</f>
        <v>2</v>
      </c>
      <c r="G17" s="25" t="str">
        <f aca="false">IF(F17&gt;0,"RUNNING","STOPPED")</f>
        <v>RUNNING</v>
      </c>
      <c r="H17" s="25" t="n">
        <f aca="false">MAX(0,E17-D17-F17)</f>
        <v>1</v>
      </c>
      <c r="I17" s="25" t="str">
        <f aca="false">IF(AND(MOD(A17-1,$B$5)=0,A17+$B$5&lt;=14),IF(MAX(0,B17-$B$3)+$B$6&gt;E17,"Notify Request",IF(MAX(0,B17-$B$3)+$B$6&lt;E17,"Notify Release","No Action")),"No Action")</f>
        <v>No Action</v>
      </c>
      <c r="J17" s="25" t="n">
        <f aca="false">IF(OR(I17="Notify Request",I17="Notify Release"),ABS(MAX(0,B17-$B$3)+$B$6-E17),0)</f>
        <v>0</v>
      </c>
      <c r="K17" s="25" t="str">
        <f aca="false">IF(OR(I17="Notify Request",I17="Notify Release"),A17+$B$5,"—")</f>
        <v>—</v>
      </c>
      <c r="L17" s="25" t="n">
        <f aca="false">IF(OR(I17="Notify Request",I17="Notify Release"),MAX(0,B17-$B$3)+$B$6,E17)</f>
        <v>16</v>
      </c>
      <c r="M17" s="4" t="str">
        <f aca="false">IF(I17="Notify Request","Request for production plus mandatory Crusher on day "&amp;K17,IF(I17="Notify Release","Release surplus while reserving Crusher workers on day "&amp;K17,"No new decision today"))</f>
        <v>No new decision today</v>
      </c>
      <c r="N17" s="16" t="n">
        <f aca="false">D17+$B$6</f>
        <v>15</v>
      </c>
    </row>
    <row r="18" customFormat="false" ht="27.75" hidden="false" customHeight="true" outlineLevel="0" collapsed="false">
      <c r="A18" s="25" t="n">
        <v>9</v>
      </c>
      <c r="B18" s="27" t="n">
        <f aca="false">'Production Need'!B13</f>
        <v>34</v>
      </c>
      <c r="C18" s="25" t="n">
        <f aca="false">$B$3</f>
        <v>20</v>
      </c>
      <c r="D18" s="27" t="n">
        <f aca="false">MAX(0,B18-C18)</f>
        <v>14</v>
      </c>
      <c r="E18" s="25" t="n">
        <f aca="false">IF(K15=A18,L15,E17)</f>
        <v>16</v>
      </c>
      <c r="F18" s="25" t="n">
        <f aca="false">$B$6</f>
        <v>2</v>
      </c>
      <c r="G18" s="25" t="str">
        <f aca="false">IF(F18&gt;0,"RUNNING","STOPPED")</f>
        <v>RUNNING</v>
      </c>
      <c r="H18" s="25" t="n">
        <f aca="false">MAX(0,E18-D18-F18)</f>
        <v>0</v>
      </c>
      <c r="I18" s="25" t="str">
        <f aca="false">IF(AND(MOD(A18-1,$B$5)=0,A18+$B$5&lt;=14),IF(MAX(0,B18-$B$3)+$B$6&gt;E18,"Notify Request",IF(MAX(0,B18-$B$3)+$B$6&lt;E18,"Notify Release","No Action")),"No Action")</f>
        <v>No Action</v>
      </c>
      <c r="J18" s="25" t="n">
        <f aca="false">IF(OR(I18="Notify Request",I18="Notify Release"),ABS(MAX(0,B18-$B$3)+$B$6-E18),0)</f>
        <v>0</v>
      </c>
      <c r="K18" s="25" t="str">
        <f aca="false">IF(OR(I18="Notify Request",I18="Notify Release"),A18+$B$5,"—")</f>
        <v>—</v>
      </c>
      <c r="L18" s="25" t="n">
        <f aca="false">IF(OR(I18="Notify Request",I18="Notify Release"),MAX(0,B18-$B$3)+$B$6,E18)</f>
        <v>16</v>
      </c>
      <c r="M18" s="4" t="str">
        <f aca="false">IF(I18="Notify Request","Request for production plus mandatory Crusher on day "&amp;K18,IF(I18="Notify Release","Release surplus while reserving Crusher workers on day "&amp;K18,"No new decision today"))</f>
        <v>No new decision today</v>
      </c>
      <c r="N18" s="30" t="n">
        <f aca="false">D18+$B$6</f>
        <v>16</v>
      </c>
    </row>
    <row r="19" customFormat="false" ht="27.75" hidden="false" customHeight="true" outlineLevel="0" collapsed="false">
      <c r="A19" s="25" t="n">
        <v>10</v>
      </c>
      <c r="B19" s="29" t="n">
        <f aca="false">'Production Need'!B14</f>
        <v>37</v>
      </c>
      <c r="C19" s="25" t="n">
        <f aca="false">$B$3</f>
        <v>20</v>
      </c>
      <c r="D19" s="29" t="n">
        <f aca="false">MAX(0,B19-C19)</f>
        <v>17</v>
      </c>
      <c r="E19" s="25" t="n">
        <f aca="false">IF(K16=A19,L16,E18)</f>
        <v>19</v>
      </c>
      <c r="F19" s="25" t="n">
        <f aca="false">$B$6</f>
        <v>2</v>
      </c>
      <c r="G19" s="25" t="str">
        <f aca="false">IF(F19&gt;0,"RUNNING","STOPPED")</f>
        <v>RUNNING</v>
      </c>
      <c r="H19" s="25" t="n">
        <f aca="false">MAX(0,E19-D19-F19)</f>
        <v>0</v>
      </c>
      <c r="I19" s="25" t="str">
        <f aca="false">IF(AND(MOD(A19-1,$B$5)=0,A19+$B$5&lt;=14),IF(MAX(0,MAX(B22:B23)-$B$3)+$B$6&gt;E19,"Notify Request",IF(MAX(0,MAX(B22:B23)-$B$3)+$B$6&lt;E19,"Notify Release","No Action")),"No Action")</f>
        <v>No Action</v>
      </c>
      <c r="J19" s="25" t="n">
        <f aca="false">IF(OR(I19="Notify Request",I19="Notify Release"),ABS(MAX(0,MAX(B22:B23)-$B$3)+$B$6-E19),0)</f>
        <v>0</v>
      </c>
      <c r="K19" s="25" t="str">
        <f aca="false">IF(OR(I19="Notify Request",I19="Notify Release"),A19+$B$5,"—")</f>
        <v>—</v>
      </c>
      <c r="L19" s="25" t="n">
        <f aca="false">IF(OR(I19="Notify Request",I19="Notify Release"),MAX(0,MAX(B22:B23)-$B$3)+$B$6,E19)</f>
        <v>19</v>
      </c>
      <c r="M19" s="4" t="str">
        <f aca="false">IF(I19="Notify Request","Request for production plus mandatory Crusher on day "&amp;K19,IF(I19="Notify Release","Release surplus while reserving Crusher workers on day "&amp;K19,"No new decision today"))</f>
        <v>No new decision today</v>
      </c>
      <c r="N19" s="31" t="n">
        <f aca="false">D19+$B$6</f>
        <v>19</v>
      </c>
    </row>
    <row r="20" customFormat="false" ht="27.75" hidden="false" customHeight="true" outlineLevel="0" collapsed="false">
      <c r="A20" s="25" t="n">
        <v>11</v>
      </c>
      <c r="B20" s="25" t="n">
        <f aca="false">'Production Need'!B15</f>
        <v>37</v>
      </c>
      <c r="C20" s="25" t="n">
        <f aca="false">$B$3</f>
        <v>20</v>
      </c>
      <c r="D20" s="25" t="n">
        <f aca="false">MAX(0,B20-C20)</f>
        <v>17</v>
      </c>
      <c r="E20" s="25" t="n">
        <f aca="false">IF(K17=A20,L17,E19)</f>
        <v>19</v>
      </c>
      <c r="F20" s="25" t="n">
        <f aca="false">$B$6</f>
        <v>2</v>
      </c>
      <c r="G20" s="25" t="str">
        <f aca="false">IF(F20&gt;0,"RUNNING","STOPPED")</f>
        <v>RUNNING</v>
      </c>
      <c r="H20" s="25" t="n">
        <f aca="false">MAX(0,E20-D20-F20)</f>
        <v>0</v>
      </c>
      <c r="I20" s="25" t="str">
        <f aca="false">IF(AND(MOD(A20-1,$B$5)=0,A20+$B$5&lt;=14),IF(MAX(0,B20-$B$3)+$B$6&gt;E20,"Notify Request",IF(MAX(0,B20-$B$3)+$B$6&lt;E20,"Notify Release","No Action")),"No Action")</f>
        <v>No Action</v>
      </c>
      <c r="J20" s="25" t="n">
        <f aca="false">IF(OR(I20="Notify Request",I20="Notify Release"),ABS(MAX(0,B20-$B$3)+$B$6-E20),0)</f>
        <v>0</v>
      </c>
      <c r="K20" s="25" t="str">
        <f aca="false">IF(OR(I20="Notify Request",I20="Notify Release"),A20+$B$5,"—")</f>
        <v>—</v>
      </c>
      <c r="L20" s="25" t="n">
        <f aca="false">IF(OR(I20="Notify Request",I20="Notify Release"),MAX(0,B20-$B$3)+$B$6,E20)</f>
        <v>19</v>
      </c>
      <c r="M20" s="4" t="str">
        <f aca="false">IF(I20="Notify Request","Request for production plus mandatory Crusher on day "&amp;K20,IF(I20="Notify Release","Release surplus while reserving Crusher workers on day "&amp;K20,"No new decision today"))</f>
        <v>No new decision today</v>
      </c>
      <c r="N20" s="16" t="n">
        <f aca="false">D20+$B$6</f>
        <v>19</v>
      </c>
    </row>
    <row r="21" customFormat="false" ht="27.75" hidden="false" customHeight="true" outlineLevel="0" collapsed="false">
      <c r="A21" s="25" t="n">
        <v>12</v>
      </c>
      <c r="B21" s="25" t="n">
        <f aca="false">'Production Need'!B16</f>
        <v>37</v>
      </c>
      <c r="C21" s="25" t="n">
        <f aca="false">$B$3</f>
        <v>20</v>
      </c>
      <c r="D21" s="25" t="n">
        <f aca="false">MAX(0,B21-C21)</f>
        <v>17</v>
      </c>
      <c r="E21" s="25" t="n">
        <f aca="false">IF(K18=A21,L18,E20)</f>
        <v>19</v>
      </c>
      <c r="F21" s="25" t="n">
        <f aca="false">$B$6</f>
        <v>2</v>
      </c>
      <c r="G21" s="25" t="str">
        <f aca="false">IF(F21&gt;0,"RUNNING","STOPPED")</f>
        <v>RUNNING</v>
      </c>
      <c r="H21" s="25" t="n">
        <f aca="false">MAX(0,E21-D21-F21)</f>
        <v>0</v>
      </c>
      <c r="I21" s="25" t="str">
        <f aca="false">IF(AND(MOD(A21-1,$B$5)=0,A21+$B$5&lt;=14),IF(MAX(0,B21-$B$3)+$B$6&gt;E21,"Notify Request",IF(MAX(0,B21-$B$3)+$B$6&lt;E21,"Notify Release","No Action")),"No Action")</f>
        <v>No Action</v>
      </c>
      <c r="J21" s="25" t="n">
        <f aca="false">IF(OR(I21="Notify Request",I21="Notify Release"),ABS(MAX(0,B21-$B$3)+$B$6-E21),0)</f>
        <v>0</v>
      </c>
      <c r="K21" s="25" t="str">
        <f aca="false">IF(OR(I21="Notify Request",I21="Notify Release"),A21+$B$5,"—")</f>
        <v>—</v>
      </c>
      <c r="L21" s="25" t="n">
        <f aca="false">IF(OR(I21="Notify Request",I21="Notify Release"),MAX(0,B21-$B$3)+$B$6,E21)</f>
        <v>19</v>
      </c>
      <c r="M21" s="4" t="str">
        <f aca="false">IF(I21="Notify Request","Request for production plus mandatory Crusher on day "&amp;K21,IF(I21="Notify Release","Release surplus while reserving Crusher workers on day "&amp;K21,"No new decision today"))</f>
        <v>No new decision today</v>
      </c>
      <c r="N21" s="16" t="n">
        <f aca="false">D21+$B$6</f>
        <v>19</v>
      </c>
    </row>
    <row r="22" customFormat="false" ht="27.75" hidden="false" customHeight="true" outlineLevel="0" collapsed="false">
      <c r="A22" s="25" t="n">
        <v>13</v>
      </c>
      <c r="B22" s="25" t="n">
        <f aca="false">'Production Need'!B17</f>
        <v>37</v>
      </c>
      <c r="C22" s="25" t="n">
        <f aca="false">$B$3</f>
        <v>20</v>
      </c>
      <c r="D22" s="25" t="n">
        <f aca="false">MAX(0,B22-C22)</f>
        <v>17</v>
      </c>
      <c r="E22" s="25" t="n">
        <f aca="false">IF(K19=A22,L19,E21)</f>
        <v>19</v>
      </c>
      <c r="F22" s="25" t="n">
        <f aca="false">$B$6</f>
        <v>2</v>
      </c>
      <c r="G22" s="25" t="str">
        <f aca="false">IF(F22&gt;0,"RUNNING","STOPPED")</f>
        <v>RUNNING</v>
      </c>
      <c r="H22" s="25" t="n">
        <f aca="false">MAX(0,E22-D22-F22)</f>
        <v>0</v>
      </c>
      <c r="I22" s="25" t="str">
        <f aca="false">IF(AND(MOD(A22-1,$B$5)=0,A22+$B$5&lt;=14),IF(MAX(0,B22-$B$3)+$B$6&gt;E22,"Notify Request",IF(MAX(0,B22-$B$3)+$B$6&lt;E22,"Notify Release","No Action")),"No Action")</f>
        <v>No Action</v>
      </c>
      <c r="J22" s="25" t="n">
        <f aca="false">IF(OR(I22="Notify Request",I22="Notify Release"),ABS(MAX(0,B22-$B$3)+$B$6-E22),0)</f>
        <v>0</v>
      </c>
      <c r="K22" s="25" t="str">
        <f aca="false">IF(OR(I22="Notify Request",I22="Notify Release"),A22+$B$5,"—")</f>
        <v>—</v>
      </c>
      <c r="L22" s="25" t="n">
        <f aca="false">IF(OR(I22="Notify Request",I22="Notify Release"),MAX(0,B22-$B$3)+$B$6,E22)</f>
        <v>19</v>
      </c>
      <c r="M22" s="4" t="str">
        <f aca="false">IF(I22="Notify Request","Request for production plus mandatory Crusher on day "&amp;K22,IF(I22="Notify Release","Release surplus while reserving Crusher workers on day "&amp;K22,"No new decision today"))</f>
        <v>No new decision today</v>
      </c>
      <c r="N22" s="16" t="n">
        <f aca="false">D22+$B$6</f>
        <v>19</v>
      </c>
    </row>
    <row r="23" customFormat="false" ht="27.75" hidden="false" customHeight="true" outlineLevel="0" collapsed="false">
      <c r="A23" s="25" t="n">
        <v>14</v>
      </c>
      <c r="B23" s="25" t="n">
        <f aca="false">'Production Need'!B18</f>
        <v>36</v>
      </c>
      <c r="C23" s="25" t="n">
        <f aca="false">$B$3</f>
        <v>20</v>
      </c>
      <c r="D23" s="25" t="n">
        <f aca="false">MAX(0,B23-C23)</f>
        <v>16</v>
      </c>
      <c r="E23" s="25" t="n">
        <f aca="false">IF(K20=A23,L20,E22)</f>
        <v>19</v>
      </c>
      <c r="F23" s="25" t="n">
        <f aca="false">$B$6</f>
        <v>2</v>
      </c>
      <c r="G23" s="25" t="str">
        <f aca="false">IF(F23&gt;0,"RUNNING","STOPPED")</f>
        <v>RUNNING</v>
      </c>
      <c r="H23" s="25" t="n">
        <f aca="false">MAX(0,E23-D23-F23)</f>
        <v>1</v>
      </c>
      <c r="I23" s="25" t="str">
        <f aca="false">IF(AND(MOD(A23-1,$B$5)=0,A23+$B$5&lt;=14),IF(MAX(0,B23-$B$3)+$B$6&gt;E23,"Notify Request",IF(MAX(0,B23-$B$3)+$B$6&lt;E23,"Notify Release","No Action")),"No Action")</f>
        <v>No Action</v>
      </c>
      <c r="J23" s="25" t="n">
        <f aca="false">IF(OR(I23="Notify Request",I23="Notify Release"),ABS(MAX(0,B23-$B$3)+$B$6-E23),0)</f>
        <v>0</v>
      </c>
      <c r="K23" s="25" t="str">
        <f aca="false">IF(OR(I23="Notify Request",I23="Notify Release"),A23+$B$5,"—")</f>
        <v>—</v>
      </c>
      <c r="L23" s="25" t="n">
        <f aca="false">IF(OR(I23="Notify Request",I23="Notify Release"),MAX(0,B23-$B$3)+$B$6,E23)</f>
        <v>19</v>
      </c>
      <c r="M23" s="4" t="str">
        <f aca="false">IF(I23="Notify Request","Request for production plus mandatory Crusher on day "&amp;K23,IF(I23="Notify Release","Release surplus while reserving Crusher workers on day "&amp;K23,"No new decision today"))</f>
        <v>No new decision today</v>
      </c>
      <c r="N23" s="16" t="n">
        <f aca="false">D23+$B$6</f>
        <v>18</v>
      </c>
    </row>
    <row r="25" customFormat="false" ht="33.75" hidden="false" customHeight="true" outlineLevel="0" collapsed="false">
      <c r="A25" s="19" t="s">
        <v>163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</sheetData>
  <mergeCells count="2">
    <mergeCell ref="A1:N1"/>
    <mergeCell ref="A25:N2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3" activeCellId="0" sqref="M3"/>
    </sheetView>
  </sheetViews>
  <sheetFormatPr defaultColWidth="8.6796875" defaultRowHeight="13.5" customHeight="true" zeroHeight="false" outlineLevelRow="0" outlineLevelCol="0"/>
  <cols>
    <col collapsed="false" customWidth="true" hidden="false" outlineLevel="0" max="1" min="1" style="0" width="9.7"/>
    <col collapsed="false" customWidth="true" hidden="false" outlineLevel="0" max="2" min="2" style="0" width="15"/>
    <col collapsed="false" customWidth="true" hidden="false" outlineLevel="0" max="3" min="3" style="0" width="9.6"/>
    <col collapsed="false" customWidth="true" hidden="false" outlineLevel="0" max="4" min="4" style="0" width="9.2"/>
    <col collapsed="false" customWidth="true" hidden="false" outlineLevel="0" max="5" min="5" style="0" width="12"/>
    <col collapsed="false" customWidth="true" hidden="false" outlineLevel="0" max="6" min="6" style="0" width="10.59"/>
    <col collapsed="false" customWidth="true" hidden="false" outlineLevel="0" max="7" min="7" style="0" width="9.51"/>
    <col collapsed="false" customWidth="true" hidden="false" outlineLevel="0" max="8" min="8" style="0" width="13.1"/>
    <col collapsed="false" customWidth="true" hidden="false" outlineLevel="0" max="9" min="9" style="0" width="13.3"/>
    <col collapsed="false" customWidth="true" hidden="false" outlineLevel="0" max="10" min="10" style="0" width="10.59"/>
    <col collapsed="false" customWidth="true" hidden="false" outlineLevel="0" max="11" min="11" style="0" width="9.3"/>
    <col collapsed="false" customWidth="true" hidden="false" outlineLevel="0" max="12" min="12" style="0" width="9.1"/>
    <col collapsed="false" customWidth="true" hidden="false" outlineLevel="0" max="13" min="13" style="0" width="37.4"/>
    <col collapsed="false" customWidth="true" hidden="false" outlineLevel="0" max="14" min="14" style="0" width="10.9"/>
  </cols>
  <sheetData>
    <row r="1" customFormat="false" ht="30" hidden="false" customHeight="true" outlineLevel="0" collapsed="false">
      <c r="A1" s="1" t="s">
        <v>164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3" customFormat="false" ht="46.5" hidden="false" customHeight="true" outlineLevel="0" collapsed="false">
      <c r="A3" s="32" t="s">
        <v>146</v>
      </c>
      <c r="B3" s="33" t="n">
        <v>20</v>
      </c>
      <c r="C3" s="32" t="s">
        <v>147</v>
      </c>
      <c r="D3" s="34" t="n">
        <v>22</v>
      </c>
      <c r="E3" s="32" t="s">
        <v>148</v>
      </c>
      <c r="F3" s="33" t="n">
        <v>3</v>
      </c>
      <c r="G3" s="32" t="s">
        <v>149</v>
      </c>
      <c r="H3" s="33" t="n">
        <v>2</v>
      </c>
    </row>
    <row r="4" customFormat="false" ht="39.75" hidden="false" customHeight="true" outlineLevel="0" collapsed="false">
      <c r="A4" s="32" t="s">
        <v>150</v>
      </c>
      <c r="B4" s="33" t="s">
        <v>165</v>
      </c>
      <c r="C4" s="35"/>
      <c r="D4" s="35"/>
      <c r="E4" s="35"/>
      <c r="F4" s="35"/>
      <c r="G4" s="35"/>
      <c r="H4" s="35"/>
    </row>
    <row r="5" customFormat="false" ht="57.75" hidden="false" customHeight="true" outlineLevel="0" collapsed="false">
      <c r="A5" s="21" t="s">
        <v>122</v>
      </c>
      <c r="B5" s="21" t="s">
        <v>123</v>
      </c>
      <c r="C5" s="21" t="s">
        <v>146</v>
      </c>
      <c r="D5" s="21" t="s">
        <v>152</v>
      </c>
      <c r="E5" s="21" t="s">
        <v>153</v>
      </c>
      <c r="F5" s="21" t="s">
        <v>154</v>
      </c>
      <c r="G5" s="21" t="s">
        <v>155</v>
      </c>
      <c r="H5" s="21" t="s">
        <v>156</v>
      </c>
      <c r="I5" s="21" t="s">
        <v>157</v>
      </c>
      <c r="J5" s="21" t="s">
        <v>158</v>
      </c>
      <c r="K5" s="21" t="s">
        <v>159</v>
      </c>
      <c r="L5" s="21" t="s">
        <v>160</v>
      </c>
      <c r="M5" s="21" t="s">
        <v>161</v>
      </c>
      <c r="N5" s="21" t="s">
        <v>162</v>
      </c>
    </row>
    <row r="6" customFormat="false" ht="27.75" hidden="false" customHeight="true" outlineLevel="0" collapsed="false">
      <c r="A6" s="25" t="n">
        <v>1</v>
      </c>
      <c r="B6" s="25" t="n">
        <f aca="false">'Production Need'!B5</f>
        <v>40</v>
      </c>
      <c r="C6" s="25" t="n">
        <f aca="false">$B$3</f>
        <v>20</v>
      </c>
      <c r="D6" s="25" t="n">
        <f aca="false">MAX(0,B6-C6)</f>
        <v>20</v>
      </c>
      <c r="E6" s="25" t="n">
        <f aca="false">$D$3</f>
        <v>22</v>
      </c>
      <c r="F6" s="25" t="n">
        <f aca="false">MIN($H$3,MAX(0,E6-D6))</f>
        <v>2</v>
      </c>
      <c r="G6" s="25" t="str">
        <f aca="false">IF(F6&gt;0,"RUNNING","STOPPED")</f>
        <v>RUNNING</v>
      </c>
      <c r="H6" s="25" t="n">
        <f aca="false">MAX(0,E6-D6-F6)</f>
        <v>0</v>
      </c>
      <c r="I6" s="26" t="str">
        <f aca="false">IF(AND(MOD(A6-1,$F$3)=0,A6+$F$3&lt;=14),IF(MAX(0,MAX(B9:B11)-$B$3)&gt;E6,"Notify Request",IF(MAX(0,MAX(B9:B11)-$B$3)&lt;E6,"Notify Release","No Action")),"No Action")</f>
        <v>Notify Release</v>
      </c>
      <c r="J6" s="26" t="n">
        <f aca="false">IF(OR(I6="Notify Request",I6="Notify Release"),ABS(MAX(0,MAX(B9:B11)-$B$3)-E6),0)</f>
        <v>5</v>
      </c>
      <c r="K6" s="26" t="n">
        <f aca="false">IF(OR(I6="Notify Request",I6="Notify Release"),A6+$F$3,"—")</f>
        <v>4</v>
      </c>
      <c r="L6" s="26" t="n">
        <f aca="false">IF(OR(I6="Notify Request",I6="Notify Release"),MAX(0,MAX(B9:B11)-$B$3),E6)</f>
        <v>17</v>
      </c>
      <c r="M6" s="4" t="str">
        <f aca="false">IF(I6="Notify Request","Request for production need on day "&amp;K6,IF(I6="Notify Release","Release surplus; Floating Crusher does not retain Agency workers on day "&amp;K6,"No new decision today"))</f>
        <v>Release surplus; Floating Crusher does not retain Agency workers on day 4</v>
      </c>
      <c r="N6" s="16" t="n">
        <f aca="false">D6</f>
        <v>20</v>
      </c>
    </row>
    <row r="7" customFormat="false" ht="27.75" hidden="false" customHeight="true" outlineLevel="0" collapsed="false">
      <c r="A7" s="25" t="n">
        <v>2</v>
      </c>
      <c r="B7" s="25" t="n">
        <f aca="false">'Production Need'!B6</f>
        <v>36</v>
      </c>
      <c r="C7" s="25" t="n">
        <f aca="false">$B$3</f>
        <v>20</v>
      </c>
      <c r="D7" s="25" t="n">
        <f aca="false">MAX(0,B7-C7)</f>
        <v>16</v>
      </c>
      <c r="E7" s="25" t="n">
        <f aca="false">E6</f>
        <v>22</v>
      </c>
      <c r="F7" s="25" t="n">
        <f aca="false">MIN($H$3,MAX(0,E7-D7))</f>
        <v>2</v>
      </c>
      <c r="G7" s="25" t="str">
        <f aca="false">IF(F7&gt;0,"RUNNING","STOPPED")</f>
        <v>RUNNING</v>
      </c>
      <c r="H7" s="25" t="n">
        <f aca="false">MAX(0,E7-D7-F7)</f>
        <v>4</v>
      </c>
      <c r="I7" s="25" t="str">
        <f aca="false">IF(AND(MOD(A7-1,$F$3)=0,A7+$F$3&lt;=14),IF(MAX(0,B7-$B$3)&gt;E7,"Notify Request",IF(MAX(0,B7-$B$3)&lt;E7,"Notify Release","No Action")),"No Action")</f>
        <v>No Action</v>
      </c>
      <c r="J7" s="25" t="n">
        <f aca="false">IF(OR(I7="Notify Request",I7="Notify Release"),ABS(MAX(0,B7-$B$3)-E7),0)</f>
        <v>0</v>
      </c>
      <c r="K7" s="25" t="str">
        <f aca="false">IF(OR(I7="Notify Request",I7="Notify Release"),A7+$F$3,"—")</f>
        <v>—</v>
      </c>
      <c r="L7" s="25" t="n">
        <f aca="false">IF(OR(I7="Notify Request",I7="Notify Release"),MAX(0,B7-$B$3),E7)</f>
        <v>22</v>
      </c>
      <c r="M7" s="4" t="str">
        <f aca="false">IF(I7="Notify Request","Request for production need on day "&amp;K7,IF(I7="Notify Release","Release surplus; Floating Crusher does not retain Agency workers on day "&amp;K7,"No new decision today"))</f>
        <v>No new decision today</v>
      </c>
      <c r="N7" s="16" t="n">
        <f aca="false">D7</f>
        <v>16</v>
      </c>
    </row>
    <row r="8" customFormat="false" ht="27.75" hidden="false" customHeight="true" outlineLevel="0" collapsed="false">
      <c r="A8" s="25" t="n">
        <v>3</v>
      </c>
      <c r="B8" s="36" t="n">
        <f aca="false">'Production Need'!B7</f>
        <v>37</v>
      </c>
      <c r="C8" s="25" t="n">
        <f aca="false">$B$3</f>
        <v>20</v>
      </c>
      <c r="D8" s="36" t="n">
        <f aca="false">MAX(0,B8-C8)</f>
        <v>17</v>
      </c>
      <c r="E8" s="25" t="n">
        <f aca="false">E7</f>
        <v>22</v>
      </c>
      <c r="F8" s="25" t="n">
        <f aca="false">MIN($H$3,MAX(0,E8-D8))</f>
        <v>2</v>
      </c>
      <c r="G8" s="25" t="str">
        <f aca="false">IF(F8&gt;0,"RUNNING","STOPPED")</f>
        <v>RUNNING</v>
      </c>
      <c r="H8" s="25" t="n">
        <f aca="false">MAX(0,E8-D8-F8)</f>
        <v>3</v>
      </c>
      <c r="I8" s="25" t="str">
        <f aca="false">IF(AND(MOD(A8-1,$F$3)=0,A8+$F$3&lt;=14),IF(MAX(0,B8-$B$3)&gt;E8,"Notify Request",IF(MAX(0,B8-$B$3)&lt;E8,"Notify Release","No Action")),"No Action")</f>
        <v>No Action</v>
      </c>
      <c r="J8" s="25" t="n">
        <f aca="false">IF(OR(I8="Notify Request",I8="Notify Release"),ABS(MAX(0,B8-$B$3)-E8),0)</f>
        <v>0</v>
      </c>
      <c r="K8" s="25" t="str">
        <f aca="false">IF(OR(I8="Notify Request",I8="Notify Release"),A8+$F$3,"—")</f>
        <v>—</v>
      </c>
      <c r="L8" s="25" t="n">
        <f aca="false">IF(OR(I8="Notify Request",I8="Notify Release"),MAX(0,B8-$B$3),E8)</f>
        <v>22</v>
      </c>
      <c r="M8" s="4" t="str">
        <f aca="false">IF(I8="Notify Request","Request for production need on day "&amp;K8,IF(I8="Notify Release","Release surplus; Floating Crusher does not retain Agency workers on day "&amp;K8,"No new decision today"))</f>
        <v>No new decision today</v>
      </c>
      <c r="N8" s="16" t="n">
        <f aca="false">D8</f>
        <v>17</v>
      </c>
    </row>
    <row r="9" customFormat="false" ht="27.75" hidden="false" customHeight="true" outlineLevel="0" collapsed="false">
      <c r="A9" s="25" t="n">
        <v>4</v>
      </c>
      <c r="B9" s="25" t="n">
        <f aca="false">'Production Need'!B8</f>
        <v>34</v>
      </c>
      <c r="C9" s="25" t="n">
        <f aca="false">$B$3</f>
        <v>20</v>
      </c>
      <c r="D9" s="25" t="n">
        <f aca="false">MAX(0,B9-C9)</f>
        <v>14</v>
      </c>
      <c r="E9" s="27" t="n">
        <f aca="false">IF(K6=A9,L6,E8)</f>
        <v>17</v>
      </c>
      <c r="F9" s="25" t="n">
        <f aca="false">MIN($H$3,MAX(0,E9-D9))</f>
        <v>2</v>
      </c>
      <c r="G9" s="25" t="str">
        <f aca="false">IF(F9&gt;0,"RUNNING","STOPPED")</f>
        <v>RUNNING</v>
      </c>
      <c r="H9" s="25" t="n">
        <f aca="false">MAX(0,E9-D9-F9)</f>
        <v>1</v>
      </c>
      <c r="I9" s="27" t="str">
        <f aca="false">IF(AND(MOD(A9-1,$F$3)=0,A9+$F$3&lt;=14),IF(MAX(0,MAX(B12:B14)-$B$3)&gt;E9,"Notify Request",IF(MAX(0,MAX(B12:B14)-$B$3)&lt;E9,"Notify Release","No Action")),"No Action")</f>
        <v>Notify Release</v>
      </c>
      <c r="J9" s="27" t="n">
        <f aca="false">IF(OR(I9="Notify Request",I9="Notify Release"),ABS(MAX(0,MAX(B12:B14)-$B$3)-E9),0)</f>
        <v>3</v>
      </c>
      <c r="K9" s="27" t="n">
        <f aca="false">IF(OR(I9="Notify Request",I9="Notify Release"),A9+$F$3,"—")</f>
        <v>7</v>
      </c>
      <c r="L9" s="27" t="n">
        <f aca="false">IF(OR(I9="Notify Request",I9="Notify Release"),MAX(0,MAX(B12:B14)-$B$3),E9)</f>
        <v>14</v>
      </c>
      <c r="M9" s="4" t="str">
        <f aca="false">IF(I9="Notify Request","Request for production need on day "&amp;K9,IF(I9="Notify Release","Release surplus; Floating Crusher does not retain Agency workers on day "&amp;K9,"No new decision today"))</f>
        <v>Release surplus; Floating Crusher does not retain Agency workers on day 7</v>
      </c>
      <c r="N9" s="16" t="n">
        <f aca="false">D9</f>
        <v>14</v>
      </c>
    </row>
    <row r="10" customFormat="false" ht="27.75" hidden="false" customHeight="true" outlineLevel="0" collapsed="false">
      <c r="A10" s="25" t="n">
        <v>5</v>
      </c>
      <c r="B10" s="26" t="n">
        <f aca="false">'Production Need'!B9</f>
        <v>37</v>
      </c>
      <c r="C10" s="25" t="n">
        <f aca="false">$B$3</f>
        <v>20</v>
      </c>
      <c r="D10" s="26" t="n">
        <f aca="false">MAX(0,B10-C10)</f>
        <v>17</v>
      </c>
      <c r="E10" s="25" t="n">
        <f aca="false">IF(K7=A10,L7,E9)</f>
        <v>17</v>
      </c>
      <c r="F10" s="25" t="n">
        <f aca="false">MIN($H$3,MAX(0,E10-D10))</f>
        <v>0</v>
      </c>
      <c r="G10" s="25" t="str">
        <f aca="false">IF(F10&gt;0,"RUNNING","STOPPED")</f>
        <v>STOPPED</v>
      </c>
      <c r="H10" s="25" t="n">
        <f aca="false">MAX(0,E10-D10-F10)</f>
        <v>0</v>
      </c>
      <c r="I10" s="25" t="str">
        <f aca="false">IF(AND(MOD(A10-1,$F$3)=0,A10+$F$3&lt;=14),IF(MAX(0,B10-$B$3)&gt;E10,"Notify Request",IF(MAX(0,B10-$B$3)&lt;E10,"Notify Release","No Action")),"No Action")</f>
        <v>No Action</v>
      </c>
      <c r="J10" s="25" t="n">
        <f aca="false">IF(OR(I10="Notify Request",I10="Notify Release"),ABS(MAX(0,B10-$B$3)-E10),0)</f>
        <v>0</v>
      </c>
      <c r="K10" s="25" t="str">
        <f aca="false">IF(OR(I10="Notify Request",I10="Notify Release"),A10+$F$3,"—")</f>
        <v>—</v>
      </c>
      <c r="L10" s="25" t="n">
        <f aca="false">IF(OR(I10="Notify Request",I10="Notify Release"),MAX(0,B10-$B$3),E10)</f>
        <v>17</v>
      </c>
      <c r="M10" s="4" t="str">
        <f aca="false">IF(I10="Notify Request","Request for production need on day "&amp;K10,IF(I10="Notify Release","Release surplus; Floating Crusher does not retain Agency workers on day "&amp;K10,"No new decision today"))</f>
        <v>No new decision today</v>
      </c>
      <c r="N10" s="16" t="n">
        <f aca="false">D10</f>
        <v>17</v>
      </c>
    </row>
    <row r="11" customFormat="false" ht="27.75" hidden="false" customHeight="true" outlineLevel="0" collapsed="false">
      <c r="A11" s="25" t="n">
        <v>6</v>
      </c>
      <c r="B11" s="25" t="n">
        <f aca="false">'Production Need'!B10</f>
        <v>36</v>
      </c>
      <c r="C11" s="25" t="n">
        <f aca="false">$B$3</f>
        <v>20</v>
      </c>
      <c r="D11" s="25" t="n">
        <f aca="false">MAX(0,B11-C11)</f>
        <v>16</v>
      </c>
      <c r="E11" s="25" t="n">
        <f aca="false">IF(K8=A11,L8,E10)</f>
        <v>17</v>
      </c>
      <c r="F11" s="25" t="n">
        <f aca="false">MIN($H$3,MAX(0,E11-D11))</f>
        <v>1</v>
      </c>
      <c r="G11" s="25" t="str">
        <f aca="false">IF(F11&gt;0,"RUNNING","STOPPED")</f>
        <v>RUNNING</v>
      </c>
      <c r="H11" s="25" t="n">
        <f aca="false">MAX(0,E11-D11-F11)</f>
        <v>0</v>
      </c>
      <c r="I11" s="25" t="str">
        <f aca="false">IF(AND(MOD(A11-1,$F$3)=0,A11+$F$3&lt;=14),IF(MAX(0,B11-$B$3)&gt;E11,"Notify Request",IF(MAX(0,B11-$B$3)&lt;E11,"Notify Release","No Action")),"No Action")</f>
        <v>No Action</v>
      </c>
      <c r="J11" s="25" t="n">
        <f aca="false">IF(OR(I11="Notify Request",I11="Notify Release"),ABS(MAX(0,B11-$B$3)-E11),0)</f>
        <v>0</v>
      </c>
      <c r="K11" s="25" t="str">
        <f aca="false">IF(OR(I11="Notify Request",I11="Notify Release"),A11+$F$3,"—")</f>
        <v>—</v>
      </c>
      <c r="L11" s="25" t="n">
        <f aca="false">IF(OR(I11="Notify Request",I11="Notify Release"),MAX(0,B11-$B$3),E11)</f>
        <v>17</v>
      </c>
      <c r="M11" s="4" t="str">
        <f aca="false">IF(I11="Notify Request","Request for production need on day "&amp;K11,IF(I11="Notify Release","Release surplus; Floating Crusher does not retain Agency workers on day "&amp;K11,"No new decision today"))</f>
        <v>No new decision today</v>
      </c>
      <c r="N11" s="16" t="n">
        <f aca="false">D11</f>
        <v>16</v>
      </c>
    </row>
    <row r="12" customFormat="false" ht="27.75" hidden="false" customHeight="true" outlineLevel="0" collapsed="false">
      <c r="A12" s="25" t="n">
        <v>7</v>
      </c>
      <c r="B12" s="25" t="n">
        <f aca="false">'Production Need'!B11</f>
        <v>33</v>
      </c>
      <c r="C12" s="25" t="n">
        <f aca="false">$B$3</f>
        <v>20</v>
      </c>
      <c r="D12" s="25" t="n">
        <f aca="false">MAX(0,B12-C12)</f>
        <v>13</v>
      </c>
      <c r="E12" s="29" t="n">
        <f aca="false">IF(K9=A12,L9,E11)</f>
        <v>14</v>
      </c>
      <c r="F12" s="25" t="n">
        <f aca="false">MIN($H$3,MAX(0,E12-D12))</f>
        <v>1</v>
      </c>
      <c r="G12" s="25" t="str">
        <f aca="false">IF(F12&gt;0,"RUNNING","STOPPED")</f>
        <v>RUNNING</v>
      </c>
      <c r="H12" s="25" t="n">
        <f aca="false">MAX(0,E12-D12-F12)</f>
        <v>0</v>
      </c>
      <c r="I12" s="29" t="str">
        <f aca="false">IF(AND(MOD(A12-1,$F$3)=0,A12+$F$3&lt;=14),IF(MAX(0,MAX(B15:B17)-$B$3)&gt;E12,"Notify Request",IF(MAX(0,MAX(B15:B17)-$B$3)&lt;E12,"Notify Release","No Action")),"No Action")</f>
        <v>Notify Request</v>
      </c>
      <c r="J12" s="29" t="n">
        <f aca="false">IF(OR(I12="Notify Request",I12="Notify Release"),ABS(MAX(0,MAX(B15:B17)-$B$3)-E12),0)</f>
        <v>3</v>
      </c>
      <c r="K12" s="29" t="n">
        <f aca="false">IF(OR(I12="Notify Request",I12="Notify Release"),A12+$F$3,"—")</f>
        <v>10</v>
      </c>
      <c r="L12" s="29" t="n">
        <f aca="false">IF(OR(I12="Notify Request",I12="Notify Release"),MAX(0,MAX(B15:B17)-$B$3),E12)</f>
        <v>17</v>
      </c>
      <c r="M12" s="4" t="str">
        <f aca="false">IF(I12="Notify Request","Request for production need on day "&amp;K12,IF(I12="Notify Release","Release surplus; Floating Crusher does not retain Agency workers on day "&amp;K12,"No new decision today"))</f>
        <v>Request for production need on day 10</v>
      </c>
      <c r="N12" s="16" t="n">
        <f aca="false">D12</f>
        <v>13</v>
      </c>
    </row>
    <row r="13" customFormat="false" ht="27.75" hidden="false" customHeight="true" outlineLevel="0" collapsed="false">
      <c r="A13" s="25" t="n">
        <v>8</v>
      </c>
      <c r="B13" s="25" t="n">
        <f aca="false">'Production Need'!B12</f>
        <v>33</v>
      </c>
      <c r="C13" s="25" t="n">
        <f aca="false">$B$3</f>
        <v>20</v>
      </c>
      <c r="D13" s="25" t="n">
        <f aca="false">MAX(0,B13-C13)</f>
        <v>13</v>
      </c>
      <c r="E13" s="25" t="n">
        <f aca="false">IF(K10=A13,L10,E12)</f>
        <v>14</v>
      </c>
      <c r="F13" s="25" t="n">
        <f aca="false">MIN($H$3,MAX(0,E13-D13))</f>
        <v>1</v>
      </c>
      <c r="G13" s="25" t="str">
        <f aca="false">IF(F13&gt;0,"RUNNING","STOPPED")</f>
        <v>RUNNING</v>
      </c>
      <c r="H13" s="25" t="n">
        <f aca="false">MAX(0,E13-D13-F13)</f>
        <v>0</v>
      </c>
      <c r="I13" s="25" t="str">
        <f aca="false">IF(AND(MOD(A13-1,$F$3)=0,A13+$F$3&lt;=14),IF(MAX(0,B13-$B$3)&gt;E13,"Notify Request",IF(MAX(0,B13-$B$3)&lt;E13,"Notify Release","No Action")),"No Action")</f>
        <v>No Action</v>
      </c>
      <c r="J13" s="25" t="n">
        <f aca="false">IF(OR(I13="Notify Request",I13="Notify Release"),ABS(MAX(0,B13-$B$3)-E13),0)</f>
        <v>0</v>
      </c>
      <c r="K13" s="25" t="str">
        <f aca="false">IF(OR(I13="Notify Request",I13="Notify Release"),A13+$F$3,"—")</f>
        <v>—</v>
      </c>
      <c r="L13" s="25" t="n">
        <f aca="false">IF(OR(I13="Notify Request",I13="Notify Release"),MAX(0,B13-$B$3),E13)</f>
        <v>14</v>
      </c>
      <c r="M13" s="4" t="str">
        <f aca="false">IF(I13="Notify Request","Request for production need on day "&amp;K13,IF(I13="Notify Release","Release surplus; Floating Crusher does not retain Agency workers on day "&amp;K13,"No new decision today"))</f>
        <v>No new decision today</v>
      </c>
      <c r="N13" s="16" t="n">
        <f aca="false">D13</f>
        <v>13</v>
      </c>
    </row>
    <row r="14" customFormat="false" ht="27.75" hidden="false" customHeight="true" outlineLevel="0" collapsed="false">
      <c r="A14" s="25" t="n">
        <v>9</v>
      </c>
      <c r="B14" s="27" t="n">
        <f aca="false">'Production Need'!B13</f>
        <v>34</v>
      </c>
      <c r="C14" s="25" t="n">
        <f aca="false">$B$3</f>
        <v>20</v>
      </c>
      <c r="D14" s="27" t="n">
        <f aca="false">MAX(0,B14-C14)</f>
        <v>14</v>
      </c>
      <c r="E14" s="25" t="n">
        <f aca="false">IF(K11=A14,L11,E13)</f>
        <v>14</v>
      </c>
      <c r="F14" s="25" t="n">
        <f aca="false">MIN($H$3,MAX(0,E14-D14))</f>
        <v>0</v>
      </c>
      <c r="G14" s="25" t="str">
        <f aca="false">IF(F14&gt;0,"RUNNING","STOPPED")</f>
        <v>STOPPED</v>
      </c>
      <c r="H14" s="25" t="n">
        <f aca="false">MAX(0,E14-D14-F14)</f>
        <v>0</v>
      </c>
      <c r="I14" s="25" t="str">
        <f aca="false">IF(AND(MOD(A14-1,$F$3)=0,A14+$F$3&lt;=14),IF(MAX(0,B14-$B$3)&gt;E14,"Notify Request",IF(MAX(0,B14-$B$3)&lt;E14,"Notify Release","No Action")),"No Action")</f>
        <v>No Action</v>
      </c>
      <c r="J14" s="25" t="n">
        <f aca="false">IF(OR(I14="Notify Request",I14="Notify Release"),ABS(MAX(0,B14-$B$3)-E14),0)</f>
        <v>0</v>
      </c>
      <c r="K14" s="25" t="str">
        <f aca="false">IF(OR(I14="Notify Request",I14="Notify Release"),A14+$F$3,"—")</f>
        <v>—</v>
      </c>
      <c r="L14" s="25" t="n">
        <f aca="false">IF(OR(I14="Notify Request",I14="Notify Release"),MAX(0,B14-$B$3),E14)</f>
        <v>14</v>
      </c>
      <c r="M14" s="4" t="str">
        <f aca="false">IF(I14="Notify Request","Request for production need on day "&amp;K14,IF(I14="Notify Release","Release surplus; Floating Crusher does not retain Agency workers on day "&amp;K14,"No new decision today"))</f>
        <v>No new decision today</v>
      </c>
      <c r="N14" s="16" t="n">
        <f aca="false">D14</f>
        <v>14</v>
      </c>
    </row>
    <row r="15" customFormat="false" ht="27.75" hidden="false" customHeight="true" outlineLevel="0" collapsed="false">
      <c r="A15" s="25" t="n">
        <v>10</v>
      </c>
      <c r="B15" s="29" t="n">
        <f aca="false">'Production Need'!B14</f>
        <v>37</v>
      </c>
      <c r="C15" s="25" t="n">
        <f aca="false">$B$3</f>
        <v>20</v>
      </c>
      <c r="D15" s="29" t="n">
        <f aca="false">MAX(0,B15-C15)</f>
        <v>17</v>
      </c>
      <c r="E15" s="25" t="n">
        <f aca="false">IF(K12=A15,L12,E14)</f>
        <v>17</v>
      </c>
      <c r="F15" s="25" t="n">
        <f aca="false">MIN($H$3,MAX(0,E15-D15))</f>
        <v>0</v>
      </c>
      <c r="G15" s="25" t="str">
        <f aca="false">IF(F15&gt;0,"RUNNING","STOPPED")</f>
        <v>STOPPED</v>
      </c>
      <c r="H15" s="25" t="n">
        <f aca="false">MAX(0,E15-D15-F15)</f>
        <v>0</v>
      </c>
      <c r="I15" s="25" t="str">
        <f aca="false">IF(AND(MOD(A15-1,$F$3)=0,A15+$F$3&lt;=14),IF(MAX(0,MAX(B18:B19)-$B$3)&gt;E15,"Notify Request",IF(MAX(0,MAX(B18:B19)-$B$3)&lt;E15,"Notify Release","No Action")),"No Action")</f>
        <v>No Action</v>
      </c>
      <c r="J15" s="25" t="n">
        <f aca="false">IF(OR(I15="Notify Request",I15="Notify Release"),ABS(MAX(0,MAX(B18:B19)-$B$3)-E15),0)</f>
        <v>0</v>
      </c>
      <c r="K15" s="25" t="str">
        <f aca="false">IF(OR(I15="Notify Request",I15="Notify Release"),A15+$F$3,"—")</f>
        <v>—</v>
      </c>
      <c r="L15" s="25" t="n">
        <f aca="false">IF(OR(I15="Notify Request",I15="Notify Release"),MAX(0,MAX(B18:B19)-$B$3),E15)</f>
        <v>17</v>
      </c>
      <c r="M15" s="4" t="str">
        <f aca="false">IF(I15="Notify Request","Request for production need on day "&amp;K15,IF(I15="Notify Release","Release surplus; Floating Crusher does not retain Agency workers on day "&amp;K15,"No new decision today"))</f>
        <v>No new decision today</v>
      </c>
      <c r="N15" s="16" t="n">
        <f aca="false">D15</f>
        <v>17</v>
      </c>
    </row>
    <row r="16" customFormat="false" ht="27.75" hidden="false" customHeight="true" outlineLevel="0" collapsed="false">
      <c r="A16" s="25" t="n">
        <v>11</v>
      </c>
      <c r="B16" s="25" t="n">
        <f aca="false">'Production Need'!B15</f>
        <v>37</v>
      </c>
      <c r="C16" s="25" t="n">
        <f aca="false">$B$3</f>
        <v>20</v>
      </c>
      <c r="D16" s="25" t="n">
        <f aca="false">MAX(0,B16-C16)</f>
        <v>17</v>
      </c>
      <c r="E16" s="25" t="n">
        <f aca="false">IF(K13=A16,L13,E15)</f>
        <v>17</v>
      </c>
      <c r="F16" s="25" t="n">
        <f aca="false">MIN($H$3,MAX(0,E16-D16))</f>
        <v>0</v>
      </c>
      <c r="G16" s="25" t="str">
        <f aca="false">IF(F16&gt;0,"RUNNING","STOPPED")</f>
        <v>STOPPED</v>
      </c>
      <c r="H16" s="25" t="n">
        <f aca="false">MAX(0,E16-D16-F16)</f>
        <v>0</v>
      </c>
      <c r="I16" s="25" t="str">
        <f aca="false">IF(AND(MOD(A16-1,$F$3)=0,A16+$F$3&lt;=14),IF(MAX(0,B16-$B$3)&gt;E16,"Notify Request",IF(MAX(0,B16-$B$3)&lt;E16,"Notify Release","No Action")),"No Action")</f>
        <v>No Action</v>
      </c>
      <c r="J16" s="25" t="n">
        <f aca="false">IF(OR(I16="Notify Request",I16="Notify Release"),ABS(MAX(0,B16-$B$3)-E16),0)</f>
        <v>0</v>
      </c>
      <c r="K16" s="25" t="str">
        <f aca="false">IF(OR(I16="Notify Request",I16="Notify Release"),A16+$F$3,"—")</f>
        <v>—</v>
      </c>
      <c r="L16" s="25" t="n">
        <f aca="false">IF(OR(I16="Notify Request",I16="Notify Release"),MAX(0,B16-$B$3),E16)</f>
        <v>17</v>
      </c>
      <c r="M16" s="4" t="str">
        <f aca="false">IF(I16="Notify Request","Request for production need on day "&amp;K16,IF(I16="Notify Release","Release surplus; Floating Crusher does not retain Agency workers on day "&amp;K16,"No new decision today"))</f>
        <v>No new decision today</v>
      </c>
      <c r="N16" s="16" t="n">
        <f aca="false">D16</f>
        <v>17</v>
      </c>
    </row>
    <row r="17" customFormat="false" ht="27.75" hidden="false" customHeight="true" outlineLevel="0" collapsed="false">
      <c r="A17" s="25" t="n">
        <v>12</v>
      </c>
      <c r="B17" s="25" t="n">
        <f aca="false">'Production Need'!B16</f>
        <v>37</v>
      </c>
      <c r="C17" s="25" t="n">
        <f aca="false">$B$3</f>
        <v>20</v>
      </c>
      <c r="D17" s="25" t="n">
        <f aca="false">MAX(0,B17-C17)</f>
        <v>17</v>
      </c>
      <c r="E17" s="25" t="n">
        <f aca="false">IF(K14=A17,L14,E16)</f>
        <v>17</v>
      </c>
      <c r="F17" s="25" t="n">
        <f aca="false">MIN($H$3,MAX(0,E17-D17))</f>
        <v>0</v>
      </c>
      <c r="G17" s="25" t="str">
        <f aca="false">IF(F17&gt;0,"RUNNING","STOPPED")</f>
        <v>STOPPED</v>
      </c>
      <c r="H17" s="25" t="n">
        <f aca="false">MAX(0,E17-D17-F17)</f>
        <v>0</v>
      </c>
      <c r="I17" s="25" t="str">
        <f aca="false">IF(AND(MOD(A17-1,$F$3)=0,A17+$F$3&lt;=14),IF(MAX(0,B17-$B$3)&gt;E17,"Notify Request",IF(MAX(0,B17-$B$3)&lt;E17,"Notify Release","No Action")),"No Action")</f>
        <v>No Action</v>
      </c>
      <c r="J17" s="25" t="n">
        <f aca="false">IF(OR(I17="Notify Request",I17="Notify Release"),ABS(MAX(0,B17-$B$3)-E17),0)</f>
        <v>0</v>
      </c>
      <c r="K17" s="25" t="str">
        <f aca="false">IF(OR(I17="Notify Request",I17="Notify Release"),A17+$F$3,"—")</f>
        <v>—</v>
      </c>
      <c r="L17" s="25" t="n">
        <f aca="false">IF(OR(I17="Notify Request",I17="Notify Release"),MAX(0,B17-$B$3),E17)</f>
        <v>17</v>
      </c>
      <c r="M17" s="4" t="str">
        <f aca="false">IF(I17="Notify Request","Request for production need on day "&amp;K17,IF(I17="Notify Release","Release surplus; Floating Crusher does not retain Agency workers on day "&amp;K17,"No new decision today"))</f>
        <v>No new decision today</v>
      </c>
      <c r="N17" s="16" t="n">
        <f aca="false">D17</f>
        <v>17</v>
      </c>
    </row>
    <row r="18" customFormat="false" ht="27.75" hidden="false" customHeight="true" outlineLevel="0" collapsed="false">
      <c r="A18" s="25" t="n">
        <v>13</v>
      </c>
      <c r="B18" s="25" t="n">
        <f aca="false">'Production Need'!B17</f>
        <v>37</v>
      </c>
      <c r="C18" s="25" t="n">
        <f aca="false">$B$3</f>
        <v>20</v>
      </c>
      <c r="D18" s="25" t="n">
        <f aca="false">MAX(0,B18-C18)</f>
        <v>17</v>
      </c>
      <c r="E18" s="25" t="n">
        <f aca="false">IF(K15=A18,L15,E17)</f>
        <v>17</v>
      </c>
      <c r="F18" s="25" t="n">
        <f aca="false">MIN($H$3,MAX(0,E18-D18))</f>
        <v>0</v>
      </c>
      <c r="G18" s="25" t="str">
        <f aca="false">IF(F18&gt;0,"RUNNING","STOPPED")</f>
        <v>STOPPED</v>
      </c>
      <c r="H18" s="25" t="n">
        <f aca="false">MAX(0,E18-D18-F18)</f>
        <v>0</v>
      </c>
      <c r="I18" s="25" t="str">
        <f aca="false">IF(AND(MOD(A18-1,$F$3)=0,A18+$F$3&lt;=14),IF(MAX(0,B18-$B$3)&gt;E18,"Notify Request",IF(MAX(0,B18-$B$3)&lt;E18,"Notify Release","No Action")),"No Action")</f>
        <v>No Action</v>
      </c>
      <c r="J18" s="25" t="n">
        <f aca="false">IF(OR(I18="Notify Request",I18="Notify Release"),ABS(MAX(0,B18-$B$3)-E18),0)</f>
        <v>0</v>
      </c>
      <c r="K18" s="25" t="str">
        <f aca="false">IF(OR(I18="Notify Request",I18="Notify Release"),A18+$F$3,"—")</f>
        <v>—</v>
      </c>
      <c r="L18" s="25" t="n">
        <f aca="false">IF(OR(I18="Notify Request",I18="Notify Release"),MAX(0,B18-$B$3),E18)</f>
        <v>17</v>
      </c>
      <c r="M18" s="4" t="str">
        <f aca="false">IF(I18="Notify Request","Request for production need on day "&amp;K18,IF(I18="Notify Release","Release surplus; Floating Crusher does not retain Agency workers on day "&amp;K18,"No new decision today"))</f>
        <v>No new decision today</v>
      </c>
      <c r="N18" s="16" t="n">
        <f aca="false">D18</f>
        <v>17</v>
      </c>
    </row>
    <row r="19" customFormat="false" ht="27.75" hidden="false" customHeight="true" outlineLevel="0" collapsed="false">
      <c r="A19" s="25" t="n">
        <v>14</v>
      </c>
      <c r="B19" s="25" t="n">
        <f aca="false">'Production Need'!B18</f>
        <v>36</v>
      </c>
      <c r="C19" s="25" t="n">
        <f aca="false">$B$3</f>
        <v>20</v>
      </c>
      <c r="D19" s="25" t="n">
        <f aca="false">MAX(0,B19-C19)</f>
        <v>16</v>
      </c>
      <c r="E19" s="25" t="n">
        <f aca="false">IF(K16=A19,L16,E18)</f>
        <v>17</v>
      </c>
      <c r="F19" s="25" t="n">
        <f aca="false">MIN($H$3,MAX(0,E19-D19))</f>
        <v>1</v>
      </c>
      <c r="G19" s="25" t="str">
        <f aca="false">IF(F19&gt;0,"RUNNING","STOPPED")</f>
        <v>RUNNING</v>
      </c>
      <c r="H19" s="25" t="n">
        <f aca="false">MAX(0,E19-D19-F19)</f>
        <v>0</v>
      </c>
      <c r="I19" s="25" t="str">
        <f aca="false">IF(AND(MOD(A19-1,$F$3)=0,A19+$F$3&lt;=14),IF(MAX(0,B19-$B$3)&gt;E19,"Notify Request",IF(MAX(0,B19-$B$3)&lt;E19,"Notify Release","No Action")),"No Action")</f>
        <v>No Action</v>
      </c>
      <c r="J19" s="25" t="n">
        <f aca="false">IF(OR(I19="Notify Request",I19="Notify Release"),ABS(MAX(0,B19-$B$3)-E19),0)</f>
        <v>0</v>
      </c>
      <c r="K19" s="25" t="str">
        <f aca="false">IF(OR(I19="Notify Request",I19="Notify Release"),A19+$F$3,"—")</f>
        <v>—</v>
      </c>
      <c r="L19" s="25" t="n">
        <f aca="false">IF(OR(I19="Notify Request",I19="Notify Release"),MAX(0,B19-$B$3),E19)</f>
        <v>17</v>
      </c>
      <c r="M19" s="4" t="str">
        <f aca="false">IF(I19="Notify Request","Request for production need on day "&amp;K19,IF(I19="Notify Release","Release surplus; Floating Crusher does not retain Agency workers on day "&amp;K19,"No new decision today"))</f>
        <v>No new decision today</v>
      </c>
      <c r="N19" s="16" t="n">
        <f aca="false">D19</f>
        <v>16</v>
      </c>
    </row>
    <row r="21" customFormat="false" ht="33.75" hidden="false" customHeight="true" outlineLevel="0" collapsed="false">
      <c r="A21" s="19" t="s">
        <v>166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</sheetData>
  <mergeCells count="2">
    <mergeCell ref="A1:N1"/>
    <mergeCell ref="A21:N2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2026-08-30T10:47:32Z</dcterms:created>
  <dc:creator>Unknown</dc:creator>
  <dc:description/>
  <dc:language>en-US</dc:language>
  <cp:lastModifiedBy>Khaled Taha</cp:lastModifiedBy>
  <dcterms:modified xsi:type="dcterms:W3CDTF">2026-08-30T10:47:42Z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